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gjermund\Desktop\CR14-IOS\Kompetanse\Wifi\Airtime calculator\Version 1 to internet\"/>
    </mc:Choice>
  </mc:AlternateContent>
  <bookViews>
    <workbookView xWindow="0" yWindow="0" windowWidth="20490" windowHeight="8445"/>
  </bookViews>
  <sheets>
    <sheet name="Introduction" sheetId="9" r:id="rId1"/>
    <sheet name="Main" sheetId="3" r:id="rId2"/>
    <sheet name="Formulas" sheetId="7" r:id="rId3"/>
    <sheet name="Basis" sheetId="4" r:id="rId4"/>
    <sheet name="Basis_HE" sheetId="8" r:id="rId5"/>
  </sheets>
  <externalReferences>
    <externalReference r:id="rId6"/>
  </externalReferenc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53" i="3" l="1"/>
  <c r="G53" i="3"/>
  <c r="E53" i="3"/>
  <c r="H7" i="3"/>
  <c r="G7" i="3"/>
  <c r="E7" i="3"/>
  <c r="D7" i="3"/>
  <c r="D53" i="3" s="1"/>
  <c r="H43" i="3" l="1"/>
  <c r="G43" i="3"/>
  <c r="E40" i="3"/>
  <c r="D40" i="3"/>
  <c r="E66" i="3" l="1"/>
  <c r="D66" i="3"/>
  <c r="H54" i="3" l="1"/>
  <c r="H40" i="3"/>
  <c r="H39" i="3"/>
  <c r="G40" i="3"/>
  <c r="G39" i="3"/>
  <c r="J17" i="8"/>
  <c r="H34" i="3"/>
  <c r="H23" i="3"/>
  <c r="H22" i="3"/>
  <c r="H20" i="3"/>
  <c r="H14" i="3"/>
  <c r="H13" i="3"/>
  <c r="H12" i="3"/>
  <c r="H36" i="3" l="1"/>
  <c r="H35" i="3"/>
  <c r="H56" i="3" s="1"/>
  <c r="H37" i="3"/>
  <c r="H45" i="3"/>
  <c r="H44" i="3"/>
  <c r="H64" i="3" s="1"/>
  <c r="H41" i="3"/>
  <c r="H62" i="3" s="1"/>
  <c r="H67" i="3"/>
  <c r="H59" i="3"/>
  <c r="H28" i="3"/>
  <c r="E62" i="3"/>
  <c r="E168" i="3" s="1"/>
  <c r="D62" i="3"/>
  <c r="F168" i="3" s="1"/>
  <c r="E14" i="3"/>
  <c r="E13" i="3"/>
  <c r="E12" i="3"/>
  <c r="D14" i="3"/>
  <c r="D13" i="3"/>
  <c r="D12" i="3"/>
  <c r="F169" i="3"/>
  <c r="E169" i="3"/>
  <c r="D159" i="3"/>
  <c r="D161" i="3"/>
  <c r="D163" i="3"/>
  <c r="D164" i="3"/>
  <c r="D166" i="3"/>
  <c r="D167" i="3"/>
  <c r="D169" i="3"/>
  <c r="D171" i="3"/>
  <c r="D172" i="3"/>
  <c r="G54" i="3"/>
  <c r="D160" i="3" s="1"/>
  <c r="G34" i="3"/>
  <c r="G13" i="3"/>
  <c r="G14" i="3"/>
  <c r="G12" i="3"/>
  <c r="G23" i="3"/>
  <c r="G22" i="3"/>
  <c r="G20" i="3"/>
  <c r="J15" i="8"/>
  <c r="J13" i="8"/>
  <c r="J11" i="8"/>
  <c r="E60" i="3"/>
  <c r="E166" i="3" s="1"/>
  <c r="E58" i="3"/>
  <c r="E164" i="3" s="1"/>
  <c r="E57" i="3"/>
  <c r="E163" i="3" s="1"/>
  <c r="E55" i="3"/>
  <c r="E161" i="3" s="1"/>
  <c r="D60" i="3"/>
  <c r="F166" i="3" s="1"/>
  <c r="D58" i="3"/>
  <c r="F164" i="3" s="1"/>
  <c r="D57" i="3"/>
  <c r="F163" i="3" s="1"/>
  <c r="D55" i="3"/>
  <c r="E23" i="3"/>
  <c r="E22" i="3"/>
  <c r="D23" i="3"/>
  <c r="D22" i="3"/>
  <c r="E20" i="3"/>
  <c r="D20" i="3"/>
  <c r="G35" i="3" l="1"/>
  <c r="G56" i="3" s="1"/>
  <c r="D162" i="3" s="1"/>
  <c r="G36" i="3"/>
  <c r="D38" i="3"/>
  <c r="D34" i="3"/>
  <c r="D36" i="3"/>
  <c r="E41" i="3"/>
  <c r="G37" i="3"/>
  <c r="G45" i="3"/>
  <c r="E34" i="3"/>
  <c r="E36" i="3"/>
  <c r="E38" i="3"/>
  <c r="D41" i="3"/>
  <c r="H70" i="3"/>
  <c r="F161" i="3"/>
  <c r="H69" i="3"/>
  <c r="H72" i="3" s="1"/>
  <c r="E42" i="3"/>
  <c r="E64" i="3" s="1"/>
  <c r="E28" i="3"/>
  <c r="D28" i="3"/>
  <c r="G41" i="3"/>
  <c r="G59" i="3"/>
  <c r="D165" i="3" s="1"/>
  <c r="G67" i="3"/>
  <c r="D173" i="3" s="1"/>
  <c r="G44" i="3"/>
  <c r="G28" i="3"/>
  <c r="D42" i="3"/>
  <c r="D64" i="3" s="1"/>
  <c r="G62" i="3" l="1"/>
  <c r="D168" i="3" s="1"/>
  <c r="G64" i="3"/>
  <c r="G70" i="3" s="1"/>
  <c r="E65" i="3"/>
  <c r="E171" i="3" s="1"/>
  <c r="E172" i="3"/>
  <c r="E61" i="3"/>
  <c r="E167" i="3" s="1"/>
  <c r="E54" i="3"/>
  <c r="E160" i="3" s="1"/>
  <c r="E159" i="3"/>
  <c r="D54" i="3"/>
  <c r="F160" i="3" s="1"/>
  <c r="D65" i="3"/>
  <c r="F171" i="3" s="1"/>
  <c r="D61" i="3"/>
  <c r="F167" i="3" s="1"/>
  <c r="F159" i="3"/>
  <c r="G69" i="3" l="1"/>
  <c r="G72" i="3" s="1"/>
  <c r="D170" i="3"/>
  <c r="E67" i="3"/>
  <c r="E173" i="3" s="1"/>
  <c r="E59" i="3"/>
  <c r="E165" i="3" s="1"/>
  <c r="E56" i="3"/>
  <c r="E170" i="3"/>
  <c r="E162" i="3" l="1"/>
  <c r="E70" i="3"/>
  <c r="E69" i="3"/>
  <c r="E72" i="3" s="1"/>
  <c r="F172" i="3"/>
  <c r="D59" i="3" l="1"/>
  <c r="F165" i="3" s="1"/>
  <c r="D56" i="3"/>
  <c r="D67" i="3"/>
  <c r="F173" i="3" s="1"/>
  <c r="F170" i="3"/>
  <c r="F162" i="3" l="1"/>
  <c r="D70" i="3"/>
  <c r="D69" i="3"/>
  <c r="D72" i="3" s="1"/>
</calcChain>
</file>

<file path=xl/comments1.xml><?xml version="1.0" encoding="utf-8"?>
<comments xmlns="http://schemas.openxmlformats.org/spreadsheetml/2006/main">
  <authors>
    <author>gjermund</author>
  </authors>
  <commentList>
    <comment ref="F36" authorId="0" shapeId="0">
      <text>
        <r>
          <rPr>
            <b/>
            <sz val="9"/>
            <color indexed="81"/>
            <rFont val="Tahoma"/>
            <charset val="1"/>
          </rPr>
          <t>gjermund:</t>
        </r>
        <r>
          <rPr>
            <sz val="9"/>
            <color indexed="81"/>
            <rFont val="Tahoma"/>
            <charset val="1"/>
          </rPr>
          <t xml:space="preserve">
As I understand draft 4.0, the CTS is sent with legacy data rate and frame format. It could be changed in later versions of the draft</t>
        </r>
      </text>
    </comment>
    <comment ref="F37" authorId="0" shapeId="0">
      <text>
        <r>
          <rPr>
            <b/>
            <sz val="9"/>
            <color indexed="81"/>
            <rFont val="Tahoma"/>
            <family val="2"/>
          </rPr>
          <t>gjermund:</t>
        </r>
        <r>
          <rPr>
            <sz val="9"/>
            <color indexed="81"/>
            <rFont val="Tahoma"/>
            <family val="2"/>
          </rPr>
          <t xml:space="preserve">
ASSUMPTION
The acknowledgment of the DL OFDMA QoS frame can be an immediate response inside a HE TB PPDU frame, ie a frame that the DL OFDMA QoS triggers.
In IEEE802.11ax draft 4.0, paragraph 26.4.4.4 this is explained
But how the AP do allocating of  RUs, MCSs and the other parameters for the HE TBPPDU is not clear to understand and can be vendor-specific.
By the date this version of the calculator is released no vendors has implemented DL OFDMA
Scenario 1
The Block-ACK from each non-AP STA uses the same resource setup, MCSs, spatial streams and guard interval as the DL OFDMA QoS frame
Scenario 2
The Block-ACK from each non-AP STA uses the same RU as the DL OFDMA QoS frame, but with lowest possible MCS and 1 spatial stream
Scenario 3
The AP sends resource information inside the DL OFDMA QoS frame that is something between scenario 1 and 2
In this version of the WiFi AirTime Calculator scenario 2 is chosen as fixed values
-- same RUs as the DL OFDMA QoS frame
-- mcs 0 (BPSK 1/2), 1 spatial stream, medium guard interval
Symbols B-ACK = (16+34 byte Compressed BlockAck+6)/(data subcarriers in the RU*1 bit pr subcarrier*coding factor (1/2)*1 spatial stream)</t>
        </r>
      </text>
    </comment>
    <comment ref="B41" authorId="0" shapeId="0">
      <text>
        <r>
          <rPr>
            <b/>
            <sz val="9"/>
            <color indexed="81"/>
            <rFont val="Tahoma"/>
            <family val="2"/>
          </rPr>
          <t>gjermund:</t>
        </r>
        <r>
          <rPr>
            <sz val="9"/>
            <color indexed="81"/>
            <rFont val="Tahoma"/>
            <family val="2"/>
          </rPr>
          <t xml:space="preserve">
This is only for information. It is data bits pr symbol, not transmitted bit pr symbol</t>
        </r>
      </text>
    </comment>
    <comment ref="F62" authorId="0" shapeId="0">
      <text>
        <r>
          <rPr>
            <b/>
            <sz val="9"/>
            <color indexed="81"/>
            <rFont val="Tahoma"/>
            <family val="2"/>
          </rPr>
          <t>gjermund:</t>
        </r>
        <r>
          <rPr>
            <sz val="9"/>
            <color indexed="81"/>
            <rFont val="Tahoma"/>
            <family val="2"/>
          </rPr>
          <t xml:space="preserve">
ASSUMTIONS
The number of HE_LTF is a function of the number of space-times streams.
In a MU transmission with more than one RU, 2*HE_LTF is mandatory for GI= 0,8 or 1,6. 
For GI=3,2 is 4*HE_LTF is mandatory.
This calculations uses 2*HE_LTF as a fixed value </t>
        </r>
      </text>
    </comment>
  </commentList>
</comments>
</file>

<file path=xl/sharedStrings.xml><?xml version="1.0" encoding="utf-8"?>
<sst xmlns="http://schemas.openxmlformats.org/spreadsheetml/2006/main" count="277" uniqueCount="162">
  <si>
    <t>PHY</t>
  </si>
  <si>
    <t>Spatial streams</t>
  </si>
  <si>
    <t>Guard interval</t>
  </si>
  <si>
    <t>80MHz VHT</t>
  </si>
  <si>
    <t>DIFS</t>
  </si>
  <si>
    <t>Backoff timer/AIFS</t>
  </si>
  <si>
    <t>RTS</t>
  </si>
  <si>
    <t>SIFS</t>
  </si>
  <si>
    <t>CTS</t>
  </si>
  <si>
    <t>HT/VHT preamble</t>
  </si>
  <si>
    <t>A-MPDU</t>
  </si>
  <si>
    <t>ACK/B-ACK</t>
  </si>
  <si>
    <t>CW</t>
  </si>
  <si>
    <t>MCS</t>
  </si>
  <si>
    <t>BPSK 1/2</t>
  </si>
  <si>
    <t>QPSK 1/2</t>
  </si>
  <si>
    <t>16-QAM 1/2</t>
  </si>
  <si>
    <t>Slot time</t>
  </si>
  <si>
    <t>Symbols RTS</t>
  </si>
  <si>
    <t>modulation</t>
  </si>
  <si>
    <t>Modulation and coding</t>
  </si>
  <si>
    <t>Modulation and Coding</t>
  </si>
  <si>
    <t>bits pr subcarrier</t>
  </si>
  <si>
    <t>Guard Interval</t>
  </si>
  <si>
    <t>RTS, bytes</t>
  </si>
  <si>
    <t>CTS, bytes</t>
  </si>
  <si>
    <t>symbols CTS</t>
  </si>
  <si>
    <t>symbols ACK</t>
  </si>
  <si>
    <t>Adjusting the AIFS/backoff timer</t>
  </si>
  <si>
    <t xml:space="preserve">Lowest mandatory rate. </t>
  </si>
  <si>
    <t>Legacy preamble</t>
  </si>
  <si>
    <t>Setup speed rate for data frames</t>
  </si>
  <si>
    <t>data subcarriers</t>
  </si>
  <si>
    <t>coding value</t>
  </si>
  <si>
    <t>Contention Window</t>
  </si>
  <si>
    <t>databits to send</t>
  </si>
  <si>
    <t>ACK/B-ACK, bytes</t>
  </si>
  <si>
    <t>20MHz HT</t>
  </si>
  <si>
    <t>20MHz VHT</t>
  </si>
  <si>
    <t>40MHZ HT</t>
  </si>
  <si>
    <t>40MHZ VHT</t>
  </si>
  <si>
    <t>20MHz OFDM (nonHT)</t>
  </si>
  <si>
    <t>Calculated User Data Speed Rate. It should be same as from www.mcsindex.com for mcs rates</t>
  </si>
  <si>
    <t xml:space="preserve">Legacy Symbol time </t>
  </si>
  <si>
    <t>Protection on/off</t>
  </si>
  <si>
    <t>Protection</t>
  </si>
  <si>
    <t>Users</t>
  </si>
  <si>
    <t>RU</t>
  </si>
  <si>
    <t>msc2 (QPSK 3/4)</t>
  </si>
  <si>
    <t>Spatial Streams</t>
  </si>
  <si>
    <t>MCS HE-SIG-B</t>
  </si>
  <si>
    <t>mcs0 (BPSK 1/2)</t>
  </si>
  <si>
    <t xml:space="preserve"> </t>
  </si>
  <si>
    <t>Allocated User Rus</t>
  </si>
  <si>
    <t>Data Tones/Data Subcarriers</t>
  </si>
  <si>
    <t>HE-SIG-B in 20MHz</t>
  </si>
  <si>
    <t>Common field</t>
  </si>
  <si>
    <t>bits</t>
  </si>
  <si>
    <t>User Block field</t>
  </si>
  <si>
    <t>Two User field+CRC-Tail</t>
  </si>
  <si>
    <t>Last User Block field</t>
  </si>
  <si>
    <t>One or two User field+CRC+Tail</t>
  </si>
  <si>
    <t>Padding to fill up the last symbol</t>
  </si>
  <si>
    <t>106  Tone RU</t>
  </si>
  <si>
    <t>Common Field+ four User Block field for RU1-8+User Block field for RU9</t>
  </si>
  <si>
    <t>18+4*52+1*31</t>
  </si>
  <si>
    <t>bit pr symbol pr subcarrier</t>
  </si>
  <si>
    <t>52 Tone RU</t>
  </si>
  <si>
    <t>Common Field+ two User Block field for RU1-4+ one User Block field for RU9</t>
  </si>
  <si>
    <t>18+2*52+1*31</t>
  </si>
  <si>
    <t>mcs1 (QPSK 1/2)</t>
  </si>
  <si>
    <t>26 Tone RU</t>
  </si>
  <si>
    <t>Common Field+ one User Block field for RU1-2</t>
  </si>
  <si>
    <t>18+1*52</t>
  </si>
  <si>
    <t>mcs3 (16-QAM 1/2)</t>
  </si>
  <si>
    <t>mcs4 (16-QAM 3/4)</t>
  </si>
  <si>
    <t>mcs5 (64-QAM 2/3)</t>
  </si>
  <si>
    <t>mcs6 (64-QAM 3/4)</t>
  </si>
  <si>
    <t>mcs7 (64-QAM 5/6)</t>
  </si>
  <si>
    <t>mcs8 (256-QAM 3/4)</t>
  </si>
  <si>
    <t>mcs9 (256-QAM 5/6)</t>
  </si>
  <si>
    <t>mcs10 (1024-QAM 3/4)</t>
  </si>
  <si>
    <t>mcs11 (1024-QAM 5/6)</t>
  </si>
  <si>
    <t>SIGB MCS</t>
  </si>
  <si>
    <t>Data Rate Control Frames</t>
  </si>
  <si>
    <t>Bit pr subcarrier</t>
  </si>
  <si>
    <t>Coding Value</t>
  </si>
  <si>
    <t>Control Packets</t>
  </si>
  <si>
    <t>B-ACK</t>
  </si>
  <si>
    <t>MU-RTS</t>
  </si>
  <si>
    <t>MU-RTS, Users</t>
  </si>
  <si>
    <t>Symbols MU-RTS</t>
  </si>
  <si>
    <t>bits HE-SIG-B</t>
  </si>
  <si>
    <t>symbols HE-SIG-B</t>
  </si>
  <si>
    <t>Bits pr symbol HE-SIG-B</t>
  </si>
  <si>
    <t>databits pr symbol</t>
  </si>
  <si>
    <t>modulation&amp;coding</t>
  </si>
  <si>
    <t>24 mb/s</t>
  </si>
  <si>
    <t>12 mb/s</t>
  </si>
  <si>
    <t>6 mb/s</t>
  </si>
  <si>
    <t>Symbols CTS, 14 bytes</t>
  </si>
  <si>
    <t>Symbols B-ACK, 34 bytes</t>
  </si>
  <si>
    <t>MAC header</t>
  </si>
  <si>
    <t>Common info</t>
  </si>
  <si>
    <t>User Info field each user</t>
  </si>
  <si>
    <t>Last User info field</t>
  </si>
  <si>
    <t>bytes</t>
  </si>
  <si>
    <t>Padding</t>
  </si>
  <si>
    <t>FCS</t>
  </si>
  <si>
    <t>Bits MU-RTS (-padding)</t>
  </si>
  <si>
    <t>HE, Scenario 1</t>
  </si>
  <si>
    <t>non-HT, HT, VHT scenario 2</t>
  </si>
  <si>
    <t>non-HT, HT, VHT scenario 1</t>
  </si>
  <si>
    <t>LP</t>
  </si>
  <si>
    <t>Data Rate Control frames</t>
  </si>
  <si>
    <t>242 Tone RU</t>
  </si>
  <si>
    <t>Setting different sizes for our packets. RTS and CTS should not be changed. RTS is 20 bytes, CTS and ACK is 14 bytes, B-ACK is between 34  and many more bytes</t>
  </si>
  <si>
    <t>Throughput</t>
  </si>
  <si>
    <t xml:space="preserve">….. ….BPSK 3/4 (NA for HT/VHT,  9 mbs for nonHT) </t>
  </si>
  <si>
    <t>mcs0, BPSK 1/2 (or 6mbs for nonHT)</t>
  </si>
  <si>
    <t>mcs2, QPSK 3/4 (or 18 mbs for nonHT)</t>
  </si>
  <si>
    <t>mcs1, QPSK 1/2 (or 12 mbs for nonHT)</t>
  </si>
  <si>
    <t>mcs3, 16-QAM 1/2 (or 24 mbs for nonHT)</t>
  </si>
  <si>
    <t>mcs4, 16-QAM 3/4 (or 36 mbs for nonHT)</t>
  </si>
  <si>
    <t>mcs5, 64-QAM 2/3 (or 48mbs for nonHT)</t>
  </si>
  <si>
    <t>mcs6, 64-QAM 3/4 (or 54 mbs for nonHT)</t>
  </si>
  <si>
    <t xml:space="preserve">mcs7, 64-QAM 5/6 </t>
  </si>
  <si>
    <t>mcs8, 256-QAM 3/4 (VHT only)</t>
  </si>
  <si>
    <t>mcs9, 256-QAM 5/6 (VHT only)</t>
  </si>
  <si>
    <t>Duration inc DIFS&amp;CW</t>
  </si>
  <si>
    <t>Duration exc DIFS&amp;CW</t>
  </si>
  <si>
    <t xml:space="preserve">242 Tones RU </t>
  </si>
  <si>
    <t>106 Tones RU</t>
  </si>
  <si>
    <t>52 Tones RU</t>
  </si>
  <si>
    <t>26 Tones RU</t>
  </si>
  <si>
    <t>It should be same as mcs rates at www.semfionetworks.com</t>
  </si>
  <si>
    <t>AIFS[BK]</t>
  </si>
  <si>
    <t>AIFS[BE]</t>
  </si>
  <si>
    <t>AIFS[VI]</t>
  </si>
  <si>
    <t>AIFS[VO]</t>
  </si>
  <si>
    <t>AIFS/DIFS</t>
  </si>
  <si>
    <t>Durations scenario 1</t>
  </si>
  <si>
    <t>Durations scenario 2</t>
  </si>
  <si>
    <t>Durations scenario 4</t>
  </si>
  <si>
    <t>Durations scenario 5</t>
  </si>
  <si>
    <t>ODFM (non-HT), HT or VHT</t>
  </si>
  <si>
    <t>DL OFDMA</t>
  </si>
  <si>
    <t>A-MPDU, bytes</t>
  </si>
  <si>
    <t>DIFS/AIFS</t>
  </si>
  <si>
    <t>Scenario 1</t>
  </si>
  <si>
    <t>Scenario 2</t>
  </si>
  <si>
    <t>Scenario 5</t>
  </si>
  <si>
    <t>Scenario 4</t>
  </si>
  <si>
    <t>Random backoff timer/CW</t>
  </si>
  <si>
    <t>Speed Rate A-MPDUs</t>
  </si>
  <si>
    <t>Speed Rate A-MPDU in RU</t>
  </si>
  <si>
    <t>symbols A-MPDU</t>
  </si>
  <si>
    <t xml:space="preserve">HE preamble </t>
  </si>
  <si>
    <t>HT/VHT/HE</t>
  </si>
  <si>
    <t>Duration including DIFS&amp;CW</t>
  </si>
  <si>
    <t>Duration excluding DIFS&amp;CW</t>
  </si>
  <si>
    <t>AIFSN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</si>
</sst>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 %"/>
  </numFmts>
  <fonts count="6" x14ac:knownFonts="1">
    <font>
      <sz val="11"/>
      <color theme="1"/>
      <name val="Calibri"/>
      <family val="2"/>
      <scheme val="minor"/>
    </font>
    <font>
      <b/>
      <sz val="11"/>
      <color theme="1"/>
      <name val="Calibri"/>
      <family val="2"/>
      <scheme val="minor"/>
    </font>
    <font>
      <sz val="9"/>
      <color indexed="81"/>
      <name val="Tahoma"/>
      <family val="2"/>
    </font>
    <font>
      <b/>
      <sz val="9"/>
      <color indexed="81"/>
      <name val="Tahoma"/>
      <family val="2"/>
    </font>
    <font>
      <sz val="9"/>
      <color indexed="81"/>
      <name val="Tahoma"/>
      <charset val="1"/>
    </font>
    <font>
      <b/>
      <sz val="9"/>
      <color indexed="81"/>
      <name val="Tahoma"/>
      <charset val="1"/>
    </font>
  </fonts>
  <fills count="17">
    <fill>
      <patternFill patternType="none"/>
    </fill>
    <fill>
      <patternFill patternType="gray125"/>
    </fill>
    <fill>
      <patternFill patternType="solid">
        <fgColor theme="6"/>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4" tint="0.39994506668294322"/>
        <bgColor indexed="64"/>
      </patternFill>
    </fill>
    <fill>
      <patternFill patternType="solid">
        <fgColor theme="4" tint="0.59999389629810485"/>
        <bgColor indexed="64"/>
      </patternFill>
    </fill>
    <fill>
      <patternFill patternType="solid">
        <fgColor rgb="FFFF0000"/>
        <bgColor indexed="64"/>
      </patternFill>
    </fill>
    <fill>
      <patternFill patternType="solid">
        <fgColor rgb="FF00B0F0"/>
        <bgColor indexed="64"/>
      </patternFill>
    </fill>
    <fill>
      <patternFill patternType="solid">
        <fgColor rgb="FFFFC000"/>
        <bgColor indexed="64"/>
      </patternFill>
    </fill>
    <fill>
      <patternFill patternType="solid">
        <fgColor rgb="FFD94945"/>
        <bgColor indexed="64"/>
      </patternFill>
    </fill>
    <fill>
      <patternFill patternType="solid">
        <fgColor rgb="FFA5A5A5"/>
        <bgColor indexed="64"/>
      </patternFill>
    </fill>
    <fill>
      <patternFill patternType="solid">
        <fgColor rgb="FF00B050"/>
        <bgColor indexed="64"/>
      </patternFill>
    </fill>
  </fills>
  <borders count="15">
    <border>
      <left/>
      <right/>
      <top/>
      <bottom/>
      <diagonal/>
    </border>
    <border>
      <left style="thick">
        <color auto="1"/>
      </left>
      <right/>
      <top/>
      <bottom/>
      <diagonal/>
    </border>
    <border>
      <left/>
      <right style="thick">
        <color auto="1"/>
      </right>
      <top/>
      <bottom/>
      <diagonal/>
    </border>
    <border>
      <left style="thin">
        <color auto="1"/>
      </left>
      <right style="thin">
        <color auto="1"/>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ck">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n">
        <color auto="1"/>
      </left>
      <right style="thick">
        <color auto="1"/>
      </right>
      <top style="thick">
        <color auto="1"/>
      </top>
      <bottom style="thin">
        <color auto="1"/>
      </bottom>
      <diagonal/>
    </border>
    <border>
      <left style="thin">
        <color auto="1"/>
      </left>
      <right/>
      <top style="thin">
        <color auto="1"/>
      </top>
      <bottom style="thick">
        <color auto="1"/>
      </bottom>
      <diagonal/>
    </border>
  </borders>
  <cellStyleXfs count="1">
    <xf numFmtId="0" fontId="0" fillId="0" borderId="0"/>
  </cellStyleXfs>
  <cellXfs count="107">
    <xf numFmtId="0" fontId="0" fillId="0" borderId="0" xfId="0"/>
    <xf numFmtId="2" fontId="0" fillId="0" borderId="0" xfId="0" applyNumberFormat="1"/>
    <xf numFmtId="165" fontId="0" fillId="0" borderId="0" xfId="0" applyNumberFormat="1"/>
    <xf numFmtId="0" fontId="0" fillId="0" borderId="0" xfId="0" applyAlignment="1">
      <alignment horizontal="center"/>
    </xf>
    <xf numFmtId="165" fontId="0" fillId="0" borderId="0" xfId="0" applyNumberFormat="1" applyAlignment="1">
      <alignment horizontal="center"/>
    </xf>
    <xf numFmtId="0" fontId="0" fillId="0" borderId="0" xfId="0" applyAlignment="1">
      <alignment horizontal="center"/>
    </xf>
    <xf numFmtId="0" fontId="0" fillId="8" borderId="1" xfId="0" applyFill="1" applyBorder="1"/>
    <xf numFmtId="0" fontId="0" fillId="8" borderId="0" xfId="0" applyFill="1" applyBorder="1" applyAlignment="1">
      <alignment horizontal="center"/>
    </xf>
    <xf numFmtId="0" fontId="0" fillId="8" borderId="2" xfId="0" applyFill="1" applyBorder="1" applyAlignment="1">
      <alignment horizontal="center"/>
    </xf>
    <xf numFmtId="0" fontId="0" fillId="7" borderId="1" xfId="0" applyFill="1" applyBorder="1"/>
    <xf numFmtId="0" fontId="0" fillId="7" borderId="0" xfId="0" applyFill="1" applyBorder="1" applyAlignment="1">
      <alignment horizontal="center"/>
    </xf>
    <xf numFmtId="0" fontId="0" fillId="7" borderId="2" xfId="0" applyFill="1" applyBorder="1" applyAlignment="1">
      <alignment horizontal="center"/>
    </xf>
    <xf numFmtId="0" fontId="0" fillId="8" borderId="0" xfId="0" applyFill="1" applyBorder="1"/>
    <xf numFmtId="0" fontId="0" fillId="7" borderId="0" xfId="0" applyFill="1" applyBorder="1"/>
    <xf numFmtId="164" fontId="0" fillId="0" borderId="0" xfId="0" applyNumberFormat="1"/>
    <xf numFmtId="1" fontId="0" fillId="0" borderId="0" xfId="0" applyNumberFormat="1"/>
    <xf numFmtId="0" fontId="1" fillId="0" borderId="0" xfId="0" applyFont="1"/>
    <xf numFmtId="1" fontId="0" fillId="7" borderId="0" xfId="0" applyNumberFormat="1" applyFill="1" applyBorder="1"/>
    <xf numFmtId="0" fontId="0" fillId="0" borderId="0" xfId="0" applyFont="1"/>
    <xf numFmtId="0" fontId="0" fillId="4" borderId="3" xfId="0" applyFill="1" applyBorder="1"/>
    <xf numFmtId="0" fontId="0" fillId="3" borderId="3" xfId="0" applyFill="1" applyBorder="1" applyAlignment="1">
      <alignment horizontal="center"/>
    </xf>
    <xf numFmtId="0" fontId="0" fillId="5" borderId="3" xfId="0" applyFill="1" applyBorder="1"/>
    <xf numFmtId="0" fontId="0" fillId="5" borderId="3" xfId="0" applyFill="1" applyBorder="1" applyAlignment="1">
      <alignment horizontal="center"/>
    </xf>
    <xf numFmtId="0" fontId="0" fillId="0" borderId="3" xfId="0" applyBorder="1"/>
    <xf numFmtId="0" fontId="0" fillId="0" borderId="3" xfId="0" applyBorder="1" applyAlignment="1">
      <alignment horizontal="center"/>
    </xf>
    <xf numFmtId="0" fontId="0" fillId="2" borderId="3" xfId="0" applyFill="1" applyBorder="1" applyAlignment="1">
      <alignment horizontal="right"/>
    </xf>
    <xf numFmtId="0" fontId="0" fillId="2" borderId="3" xfId="0" applyFill="1" applyBorder="1" applyAlignment="1">
      <alignment horizontal="center"/>
    </xf>
    <xf numFmtId="0" fontId="0" fillId="0" borderId="3" xfId="0" applyBorder="1" applyAlignment="1">
      <alignment horizontal="right"/>
    </xf>
    <xf numFmtId="0" fontId="0" fillId="6" borderId="3" xfId="0" applyFill="1" applyBorder="1" applyAlignment="1">
      <alignment horizontal="center"/>
    </xf>
    <xf numFmtId="1" fontId="0" fillId="2" borderId="3" xfId="0" applyNumberFormat="1" applyFill="1" applyBorder="1" applyAlignment="1">
      <alignment horizontal="center"/>
    </xf>
    <xf numFmtId="2" fontId="0" fillId="2" borderId="3" xfId="0" applyNumberFormat="1" applyFill="1" applyBorder="1" applyAlignment="1">
      <alignment horizontal="center"/>
    </xf>
    <xf numFmtId="0" fontId="0" fillId="4" borderId="3" xfId="0" applyFill="1" applyBorder="1" applyAlignment="1">
      <alignment horizontal="left"/>
    </xf>
    <xf numFmtId="164" fontId="0" fillId="2" borderId="3" xfId="0" applyNumberFormat="1" applyFill="1" applyBorder="1" applyAlignment="1">
      <alignment horizontal="center"/>
    </xf>
    <xf numFmtId="0" fontId="0" fillId="4" borderId="3" xfId="0" applyFill="1" applyBorder="1" applyAlignment="1">
      <alignment horizontal="right"/>
    </xf>
    <xf numFmtId="0" fontId="0" fillId="7" borderId="3" xfId="0" applyFill="1" applyBorder="1"/>
    <xf numFmtId="0" fontId="0" fillId="7" borderId="3" xfId="0" applyFill="1" applyBorder="1" applyAlignment="1">
      <alignment horizontal="center"/>
    </xf>
    <xf numFmtId="0" fontId="0" fillId="4" borderId="4" xfId="0" applyFill="1" applyBorder="1"/>
    <xf numFmtId="0" fontId="0" fillId="3" borderId="5" xfId="0" applyFill="1" applyBorder="1" applyAlignment="1">
      <alignment horizontal="center"/>
    </xf>
    <xf numFmtId="0" fontId="0" fillId="5" borderId="4" xfId="0" applyFill="1" applyBorder="1"/>
    <xf numFmtId="0" fontId="0" fillId="5" borderId="5" xfId="0" applyFill="1" applyBorder="1" applyAlignment="1">
      <alignment horizontal="center"/>
    </xf>
    <xf numFmtId="0" fontId="0" fillId="0" borderId="4" xfId="0" applyBorder="1"/>
    <xf numFmtId="0" fontId="0" fillId="0" borderId="5" xfId="0" applyBorder="1" applyAlignment="1">
      <alignment horizontal="center"/>
    </xf>
    <xf numFmtId="0" fontId="0" fillId="2" borderId="4" xfId="0" applyFill="1" applyBorder="1" applyAlignment="1">
      <alignment horizontal="right"/>
    </xf>
    <xf numFmtId="0" fontId="0" fillId="2" borderId="5" xfId="0" applyFill="1" applyBorder="1" applyAlignment="1">
      <alignment horizontal="center"/>
    </xf>
    <xf numFmtId="0" fontId="0" fillId="0" borderId="4" xfId="0" applyBorder="1" applyAlignment="1">
      <alignment horizontal="right"/>
    </xf>
    <xf numFmtId="1" fontId="0" fillId="2" borderId="5" xfId="0" applyNumberFormat="1" applyFill="1" applyBorder="1" applyAlignment="1">
      <alignment horizontal="center"/>
    </xf>
    <xf numFmtId="2" fontId="0" fillId="2" borderId="5" xfId="0" applyNumberFormat="1" applyFill="1" applyBorder="1" applyAlignment="1">
      <alignment horizontal="center"/>
    </xf>
    <xf numFmtId="0" fontId="0" fillId="4" borderId="4" xfId="0" applyFill="1" applyBorder="1" applyAlignment="1">
      <alignment horizontal="left"/>
    </xf>
    <xf numFmtId="164" fontId="0" fillId="2" borderId="5" xfId="0" applyNumberFormat="1" applyFill="1" applyBorder="1" applyAlignment="1">
      <alignment horizontal="center"/>
    </xf>
    <xf numFmtId="0" fontId="0" fillId="4" borderId="4" xfId="0" applyFill="1" applyBorder="1" applyAlignment="1">
      <alignment horizontal="right"/>
    </xf>
    <xf numFmtId="0" fontId="0" fillId="7" borderId="4" xfId="0" applyFill="1" applyBorder="1"/>
    <xf numFmtId="0" fontId="0" fillId="7" borderId="5" xfId="0" applyFill="1" applyBorder="1" applyAlignment="1">
      <alignment horizontal="center"/>
    </xf>
    <xf numFmtId="0" fontId="0" fillId="0" borderId="5" xfId="0" applyBorder="1"/>
    <xf numFmtId="0" fontId="0" fillId="6" borderId="5" xfId="0" applyFill="1" applyBorder="1" applyAlignment="1">
      <alignment horizontal="center"/>
    </xf>
    <xf numFmtId="0" fontId="0" fillId="5" borderId="4" xfId="0" applyFill="1" applyBorder="1" applyAlignment="1">
      <alignment horizontal="right"/>
    </xf>
    <xf numFmtId="0" fontId="0" fillId="5" borderId="5" xfId="0" applyFill="1" applyBorder="1"/>
    <xf numFmtId="0" fontId="0" fillId="5" borderId="3" xfId="0" applyFill="1" applyBorder="1" applyAlignment="1">
      <alignment horizontal="right"/>
    </xf>
    <xf numFmtId="0" fontId="1" fillId="0" borderId="3" xfId="0" applyFont="1" applyBorder="1" applyAlignment="1">
      <alignment horizontal="center"/>
    </xf>
    <xf numFmtId="0" fontId="1" fillId="0" borderId="5" xfId="0" applyFont="1" applyBorder="1" applyAlignment="1">
      <alignment horizontal="center"/>
    </xf>
    <xf numFmtId="0" fontId="1" fillId="0" borderId="4" xfId="0" applyFont="1" applyBorder="1"/>
    <xf numFmtId="0" fontId="0" fillId="0" borderId="8" xfId="0" applyBorder="1"/>
    <xf numFmtId="0" fontId="0" fillId="0" borderId="9" xfId="0" applyBorder="1"/>
    <xf numFmtId="0" fontId="0" fillId="0" borderId="9" xfId="0" applyBorder="1" applyAlignment="1">
      <alignment horizontal="center"/>
    </xf>
    <xf numFmtId="0" fontId="0" fillId="0" borderId="10" xfId="0" applyBorder="1" applyAlignment="1">
      <alignment horizontal="center"/>
    </xf>
    <xf numFmtId="0" fontId="0" fillId="0" borderId="10" xfId="0" applyBorder="1"/>
    <xf numFmtId="0" fontId="0" fillId="4" borderId="11" xfId="0" applyFill="1" applyBorder="1"/>
    <xf numFmtId="0" fontId="0" fillId="4" borderId="12" xfId="0" applyFill="1" applyBorder="1"/>
    <xf numFmtId="0" fontId="0" fillId="3" borderId="12" xfId="0" applyFill="1" applyBorder="1" applyAlignment="1">
      <alignment horizontal="center"/>
    </xf>
    <xf numFmtId="0" fontId="0" fillId="3" borderId="13" xfId="0" applyFill="1" applyBorder="1" applyAlignment="1">
      <alignment horizontal="center"/>
    </xf>
    <xf numFmtId="0" fontId="0" fillId="9" borderId="0" xfId="0" applyFill="1" applyAlignment="1">
      <alignment horizontal="center"/>
    </xf>
    <xf numFmtId="4" fontId="0" fillId="6" borderId="3" xfId="0" applyNumberFormat="1" applyFill="1" applyBorder="1" applyAlignment="1">
      <alignment horizontal="center"/>
    </xf>
    <xf numFmtId="4" fontId="0" fillId="6" borderId="5" xfId="0" applyNumberFormat="1" applyFill="1" applyBorder="1" applyAlignment="1">
      <alignment horizontal="center"/>
    </xf>
    <xf numFmtId="164" fontId="0" fillId="6" borderId="3" xfId="0" applyNumberFormat="1" applyFill="1" applyBorder="1" applyAlignment="1">
      <alignment horizontal="center"/>
    </xf>
    <xf numFmtId="164" fontId="0" fillId="6" borderId="5" xfId="0" applyNumberFormat="1" applyFill="1" applyBorder="1" applyAlignment="1">
      <alignment horizontal="center"/>
    </xf>
    <xf numFmtId="1" fontId="0" fillId="6" borderId="3" xfId="0" applyNumberFormat="1" applyFill="1" applyBorder="1" applyAlignment="1">
      <alignment horizontal="center"/>
    </xf>
    <xf numFmtId="1" fontId="0" fillId="6" borderId="5" xfId="0" applyNumberFormat="1" applyFill="1" applyBorder="1" applyAlignment="1">
      <alignment horizontal="center"/>
    </xf>
    <xf numFmtId="0" fontId="0" fillId="10" borderId="0" xfId="0" applyFill="1" applyAlignment="1">
      <alignment horizontal="center"/>
    </xf>
    <xf numFmtId="0" fontId="0" fillId="11" borderId="4" xfId="0" applyFill="1" applyBorder="1"/>
    <xf numFmtId="0" fontId="0" fillId="11" borderId="3" xfId="0" applyFill="1" applyBorder="1"/>
    <xf numFmtId="0" fontId="0" fillId="11" borderId="3" xfId="0" applyFill="1" applyBorder="1" applyAlignment="1">
      <alignment horizontal="center"/>
    </xf>
    <xf numFmtId="0" fontId="0" fillId="11" borderId="5" xfId="0" applyFill="1" applyBorder="1" applyAlignment="1">
      <alignment horizontal="center"/>
    </xf>
    <xf numFmtId="0" fontId="0" fillId="3" borderId="4" xfId="0" applyFill="1" applyBorder="1"/>
    <xf numFmtId="0" fontId="0" fillId="3" borderId="3" xfId="0" applyFill="1" applyBorder="1"/>
    <xf numFmtId="0" fontId="0" fillId="12" borderId="4" xfId="0" applyFill="1" applyBorder="1"/>
    <xf numFmtId="0" fontId="0" fillId="12" borderId="3" xfId="0" applyFill="1" applyBorder="1"/>
    <xf numFmtId="0" fontId="0" fillId="12" borderId="3" xfId="0" applyFill="1" applyBorder="1" applyAlignment="1">
      <alignment horizontal="center"/>
    </xf>
    <xf numFmtId="0" fontId="0" fillId="12" borderId="5" xfId="0" applyFill="1" applyBorder="1" applyAlignment="1">
      <alignment horizontal="center"/>
    </xf>
    <xf numFmtId="0" fontId="0" fillId="13" borderId="4" xfId="0" applyFill="1" applyBorder="1"/>
    <xf numFmtId="0" fontId="0" fillId="13" borderId="3" xfId="0" applyFill="1" applyBorder="1"/>
    <xf numFmtId="0" fontId="0" fillId="13" borderId="3" xfId="0" applyFill="1" applyBorder="1" applyAlignment="1">
      <alignment horizontal="center"/>
    </xf>
    <xf numFmtId="0" fontId="0" fillId="13" borderId="5" xfId="0" applyFill="1" applyBorder="1" applyAlignment="1">
      <alignment horizontal="center"/>
    </xf>
    <xf numFmtId="0" fontId="0" fillId="4" borderId="3" xfId="0" applyFill="1" applyBorder="1" applyAlignment="1">
      <alignment horizontal="center"/>
    </xf>
    <xf numFmtId="0" fontId="0" fillId="4" borderId="5" xfId="0" applyFill="1" applyBorder="1" applyAlignment="1">
      <alignment horizontal="center"/>
    </xf>
    <xf numFmtId="1" fontId="0" fillId="4" borderId="3" xfId="0" applyNumberFormat="1" applyFill="1" applyBorder="1" applyAlignment="1">
      <alignment horizontal="center"/>
    </xf>
    <xf numFmtId="1" fontId="0" fillId="4" borderId="5" xfId="0" applyNumberFormat="1" applyFill="1" applyBorder="1" applyAlignment="1">
      <alignment horizontal="center"/>
    </xf>
    <xf numFmtId="0" fontId="0" fillId="14" borderId="4" xfId="0" applyFill="1" applyBorder="1"/>
    <xf numFmtId="0" fontId="0" fillId="14" borderId="3" xfId="0" applyFill="1" applyBorder="1"/>
    <xf numFmtId="0" fontId="0" fillId="14" borderId="3" xfId="0" applyFill="1" applyBorder="1" applyAlignment="1">
      <alignment horizontal="center"/>
    </xf>
    <xf numFmtId="0" fontId="0" fillId="14" borderId="5" xfId="0" applyFill="1" applyBorder="1" applyAlignment="1">
      <alignment horizontal="center"/>
    </xf>
    <xf numFmtId="0" fontId="0" fillId="15" borderId="4" xfId="0" applyFill="1" applyBorder="1"/>
    <xf numFmtId="0" fontId="0" fillId="15" borderId="3" xfId="0" applyFill="1" applyBorder="1"/>
    <xf numFmtId="0" fontId="0" fillId="15" borderId="3" xfId="0" applyFill="1" applyBorder="1" applyAlignment="1">
      <alignment horizontal="center"/>
    </xf>
    <xf numFmtId="0" fontId="0" fillId="16" borderId="6" xfId="0" applyFill="1" applyBorder="1"/>
    <xf numFmtId="0" fontId="0" fillId="16" borderId="7" xfId="0" applyFill="1" applyBorder="1"/>
    <xf numFmtId="164" fontId="0" fillId="16" borderId="7" xfId="0" applyNumberFormat="1" applyFill="1" applyBorder="1" applyAlignment="1">
      <alignment horizontal="center"/>
    </xf>
    <xf numFmtId="164" fontId="0" fillId="16" borderId="14" xfId="0" applyNumberFormat="1" applyFill="1" applyBorder="1" applyAlignment="1">
      <alignment horizontal="center"/>
    </xf>
    <xf numFmtId="164" fontId="0" fillId="16" borderId="6" xfId="0" applyNumberFormat="1" applyFill="1" applyBorder="1" applyAlignment="1">
      <alignment horizontal="center"/>
    </xf>
  </cellXfs>
  <cellStyles count="1">
    <cellStyle name="Normal" xfId="0" builtinId="0"/>
  </cellStyles>
  <dxfs count="0"/>
  <tableStyles count="0" defaultTableStyle="TableStyleMedium2" defaultPivotStyle="PivotStyleLight16"/>
  <colors>
    <mruColors>
      <color rgb="FFA5A5A5"/>
      <color rgb="FFD94945"/>
      <color rgb="FFFC8A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nb-NO"/>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Durations in the different scenarios</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b-NO"/>
        </a:p>
      </c:txPr>
    </c:title>
    <c:autoTitleDeleted val="0"/>
    <c:plotArea>
      <c:layout/>
      <c:barChart>
        <c:barDir val="bar"/>
        <c:grouping val="stacked"/>
        <c:varyColors val="0"/>
        <c:ser>
          <c:idx val="0"/>
          <c:order val="0"/>
          <c:tx>
            <c:strRef>
              <c:f>Main!$C$53</c:f>
              <c:strCache>
                <c:ptCount val="1"/>
                <c:pt idx="0">
                  <c:v>DIFS</c:v>
                </c:pt>
              </c:strCache>
            </c:strRef>
          </c:tx>
          <c:spPr>
            <a:solidFill>
              <a:schemeClr val="accent3"/>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b-NO"/>
              </a:p>
            </c:txPr>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Main!$D$53:$H$53</c:f>
              <c:numCache>
                <c:formatCode>General</c:formatCode>
                <c:ptCount val="5"/>
                <c:pt idx="0">
                  <c:v>43</c:v>
                </c:pt>
                <c:pt idx="1">
                  <c:v>43</c:v>
                </c:pt>
                <c:pt idx="2">
                  <c:v>0</c:v>
                </c:pt>
                <c:pt idx="3">
                  <c:v>34</c:v>
                </c:pt>
                <c:pt idx="4">
                  <c:v>34</c:v>
                </c:pt>
              </c:numCache>
            </c:numRef>
          </c:val>
        </c:ser>
        <c:ser>
          <c:idx val="1"/>
          <c:order val="1"/>
          <c:tx>
            <c:strRef>
              <c:f>Main!$C$54</c:f>
              <c:strCache>
                <c:ptCount val="1"/>
                <c:pt idx="0">
                  <c:v>CW</c:v>
                </c:pt>
              </c:strCache>
            </c:strRef>
          </c:tx>
          <c:spPr>
            <a:solidFill>
              <a:srgbClr val="D94945"/>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b-NO"/>
              </a:p>
            </c:txPr>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Main!$D$54:$H$54</c:f>
              <c:numCache>
                <c:formatCode>General</c:formatCode>
                <c:ptCount val="5"/>
                <c:pt idx="0">
                  <c:v>72</c:v>
                </c:pt>
                <c:pt idx="1">
                  <c:v>72</c:v>
                </c:pt>
                <c:pt idx="2">
                  <c:v>0</c:v>
                </c:pt>
                <c:pt idx="3">
                  <c:v>72</c:v>
                </c:pt>
                <c:pt idx="4">
                  <c:v>72</c:v>
                </c:pt>
              </c:numCache>
            </c:numRef>
          </c:val>
        </c:ser>
        <c:ser>
          <c:idx val="2"/>
          <c:order val="2"/>
          <c:tx>
            <c:strRef>
              <c:f>Main!$C$55</c:f>
              <c:strCache>
                <c:ptCount val="1"/>
                <c:pt idx="0">
                  <c:v>LP</c:v>
                </c:pt>
              </c:strCache>
            </c:strRef>
          </c:tx>
          <c:spPr>
            <a:solidFill>
              <a:srgbClr val="FFFF00"/>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b-NO"/>
              </a:p>
            </c:txPr>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Main!$D$55:$H$55</c:f>
              <c:numCache>
                <c:formatCode>General</c:formatCode>
                <c:ptCount val="5"/>
                <c:pt idx="0">
                  <c:v>20</c:v>
                </c:pt>
                <c:pt idx="1">
                  <c:v>20</c:v>
                </c:pt>
                <c:pt idx="2">
                  <c:v>0</c:v>
                </c:pt>
                <c:pt idx="3">
                  <c:v>20</c:v>
                </c:pt>
                <c:pt idx="4">
                  <c:v>20</c:v>
                </c:pt>
              </c:numCache>
            </c:numRef>
          </c:val>
        </c:ser>
        <c:ser>
          <c:idx val="3"/>
          <c:order val="3"/>
          <c:tx>
            <c:strRef>
              <c:f>Main!$C$56</c:f>
              <c:strCache>
                <c:ptCount val="1"/>
                <c:pt idx="0">
                  <c:v>RTS</c:v>
                </c:pt>
              </c:strCache>
            </c:strRef>
          </c:tx>
          <c:spPr>
            <a:solidFill>
              <a:schemeClr val="accent4"/>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b-NO"/>
              </a:p>
            </c:txPr>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Main!$D$56:$H$56</c:f>
              <c:numCache>
                <c:formatCode>General</c:formatCode>
                <c:ptCount val="5"/>
                <c:pt idx="0">
                  <c:v>32</c:v>
                </c:pt>
                <c:pt idx="1">
                  <c:v>32</c:v>
                </c:pt>
                <c:pt idx="2">
                  <c:v>0</c:v>
                </c:pt>
                <c:pt idx="3">
                  <c:v>52</c:v>
                </c:pt>
                <c:pt idx="4">
                  <c:v>64</c:v>
                </c:pt>
              </c:numCache>
            </c:numRef>
          </c:val>
        </c:ser>
        <c:ser>
          <c:idx val="4"/>
          <c:order val="4"/>
          <c:tx>
            <c:strRef>
              <c:f>Main!$C$57</c:f>
              <c:strCache>
                <c:ptCount val="1"/>
                <c:pt idx="0">
                  <c:v>SIFS</c:v>
                </c:pt>
              </c:strCache>
            </c:strRef>
          </c:tx>
          <c:spPr>
            <a:solidFill>
              <a:srgbClr val="FF0000"/>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b-NO"/>
              </a:p>
            </c:txPr>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Main!$D$57:$H$57</c:f>
              <c:numCache>
                <c:formatCode>General</c:formatCode>
                <c:ptCount val="5"/>
                <c:pt idx="0">
                  <c:v>16</c:v>
                </c:pt>
                <c:pt idx="1">
                  <c:v>16</c:v>
                </c:pt>
                <c:pt idx="2">
                  <c:v>0</c:v>
                </c:pt>
                <c:pt idx="3">
                  <c:v>16</c:v>
                </c:pt>
                <c:pt idx="4">
                  <c:v>16</c:v>
                </c:pt>
              </c:numCache>
            </c:numRef>
          </c:val>
        </c:ser>
        <c:ser>
          <c:idx val="5"/>
          <c:order val="5"/>
          <c:tx>
            <c:strRef>
              <c:f>Main!$C$58</c:f>
              <c:strCache>
                <c:ptCount val="1"/>
                <c:pt idx="0">
                  <c:v>LP</c:v>
                </c:pt>
              </c:strCache>
            </c:strRef>
          </c:tx>
          <c:spPr>
            <a:solidFill>
              <a:srgbClr val="FFFF00"/>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b-NO"/>
              </a:p>
            </c:txPr>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Main!$D$58:$H$58</c:f>
              <c:numCache>
                <c:formatCode>General</c:formatCode>
                <c:ptCount val="5"/>
                <c:pt idx="0">
                  <c:v>20</c:v>
                </c:pt>
                <c:pt idx="1">
                  <c:v>20</c:v>
                </c:pt>
                <c:pt idx="2">
                  <c:v>0</c:v>
                </c:pt>
                <c:pt idx="3">
                  <c:v>20</c:v>
                </c:pt>
                <c:pt idx="4">
                  <c:v>20</c:v>
                </c:pt>
              </c:numCache>
            </c:numRef>
          </c:val>
        </c:ser>
        <c:ser>
          <c:idx val="6"/>
          <c:order val="6"/>
          <c:tx>
            <c:strRef>
              <c:f>Main!$C$59</c:f>
              <c:strCache>
                <c:ptCount val="1"/>
                <c:pt idx="0">
                  <c:v>CTS</c:v>
                </c:pt>
              </c:strCache>
            </c:strRef>
          </c:tx>
          <c:spPr>
            <a:solidFill>
              <a:srgbClr val="FFC000"/>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b-NO"/>
              </a:p>
            </c:txPr>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Main!$D$59:$H$59</c:f>
              <c:numCache>
                <c:formatCode>General</c:formatCode>
                <c:ptCount val="5"/>
                <c:pt idx="0">
                  <c:v>24</c:v>
                </c:pt>
                <c:pt idx="1">
                  <c:v>24</c:v>
                </c:pt>
                <c:pt idx="2">
                  <c:v>0</c:v>
                </c:pt>
                <c:pt idx="3">
                  <c:v>24</c:v>
                </c:pt>
                <c:pt idx="4">
                  <c:v>24</c:v>
                </c:pt>
              </c:numCache>
            </c:numRef>
          </c:val>
        </c:ser>
        <c:ser>
          <c:idx val="7"/>
          <c:order val="7"/>
          <c:tx>
            <c:strRef>
              <c:f>Main!$C$60</c:f>
              <c:strCache>
                <c:ptCount val="1"/>
                <c:pt idx="0">
                  <c:v>SIFS</c:v>
                </c:pt>
              </c:strCache>
            </c:strRef>
          </c:tx>
          <c:spPr>
            <a:solidFill>
              <a:srgbClr val="FF0000"/>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b-NO"/>
              </a:p>
            </c:txPr>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Main!$D$60:$H$60</c:f>
              <c:numCache>
                <c:formatCode>General</c:formatCode>
                <c:ptCount val="5"/>
                <c:pt idx="0">
                  <c:v>16</c:v>
                </c:pt>
                <c:pt idx="1">
                  <c:v>16</c:v>
                </c:pt>
                <c:pt idx="2">
                  <c:v>0</c:v>
                </c:pt>
                <c:pt idx="3">
                  <c:v>16</c:v>
                </c:pt>
                <c:pt idx="4">
                  <c:v>16</c:v>
                </c:pt>
              </c:numCache>
            </c:numRef>
          </c:val>
        </c:ser>
        <c:ser>
          <c:idx val="8"/>
          <c:order val="8"/>
          <c:tx>
            <c:strRef>
              <c:f>Main!$C$61</c:f>
              <c:strCache>
                <c:ptCount val="1"/>
                <c:pt idx="0">
                  <c:v>LP</c:v>
                </c:pt>
              </c:strCache>
            </c:strRef>
          </c:tx>
          <c:spPr>
            <a:solidFill>
              <a:srgbClr val="FFFF00"/>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b-NO"/>
              </a:p>
            </c:txPr>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Main!$D$61:$H$61</c:f>
              <c:numCache>
                <c:formatCode>General</c:formatCode>
                <c:ptCount val="5"/>
                <c:pt idx="0">
                  <c:v>20</c:v>
                </c:pt>
                <c:pt idx="1">
                  <c:v>20</c:v>
                </c:pt>
                <c:pt idx="2">
                  <c:v>0</c:v>
                </c:pt>
                <c:pt idx="3">
                  <c:v>20</c:v>
                </c:pt>
                <c:pt idx="4">
                  <c:v>20</c:v>
                </c:pt>
              </c:numCache>
            </c:numRef>
          </c:val>
        </c:ser>
        <c:ser>
          <c:idx val="9"/>
          <c:order val="9"/>
          <c:tx>
            <c:strRef>
              <c:f>Main!$C$62</c:f>
              <c:strCache>
                <c:ptCount val="1"/>
                <c:pt idx="0">
                  <c:v>HT/VHT/HE</c:v>
                </c:pt>
              </c:strCache>
            </c:strRef>
          </c:tx>
          <c:spPr>
            <a:solidFill>
              <a:srgbClr val="00B0F0"/>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b-NO"/>
              </a:p>
            </c:txPr>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Main!$D$62:$H$62</c:f>
              <c:numCache>
                <c:formatCode>General</c:formatCode>
                <c:ptCount val="5"/>
                <c:pt idx="0">
                  <c:v>20</c:v>
                </c:pt>
                <c:pt idx="1">
                  <c:v>20</c:v>
                </c:pt>
                <c:pt idx="2">
                  <c:v>0</c:v>
                </c:pt>
                <c:pt idx="3">
                  <c:v>32</c:v>
                </c:pt>
                <c:pt idx="4">
                  <c:v>44</c:v>
                </c:pt>
              </c:numCache>
            </c:numRef>
          </c:val>
        </c:ser>
        <c:ser>
          <c:idx val="11"/>
          <c:order val="11"/>
          <c:tx>
            <c:strRef>
              <c:f>Main!$C$64</c:f>
              <c:strCache>
                <c:ptCount val="1"/>
                <c:pt idx="0">
                  <c:v>A-MPDU</c:v>
                </c:pt>
              </c:strCache>
            </c:strRef>
          </c:tx>
          <c:spPr>
            <a:solidFill>
              <a:srgbClr val="92D050"/>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b-NO"/>
              </a:p>
            </c:txPr>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Main!$D$64:$H$64</c:f>
              <c:numCache>
                <c:formatCode>General</c:formatCode>
                <c:ptCount val="5"/>
                <c:pt idx="0">
                  <c:v>36</c:v>
                </c:pt>
                <c:pt idx="1">
                  <c:v>36</c:v>
                </c:pt>
                <c:pt idx="2">
                  <c:v>0</c:v>
                </c:pt>
                <c:pt idx="3" formatCode="0">
                  <c:v>72</c:v>
                </c:pt>
                <c:pt idx="4" formatCode="0">
                  <c:v>158.4</c:v>
                </c:pt>
              </c:numCache>
            </c:numRef>
          </c:val>
        </c:ser>
        <c:ser>
          <c:idx val="12"/>
          <c:order val="12"/>
          <c:tx>
            <c:strRef>
              <c:f>Main!$C$65</c:f>
              <c:strCache>
                <c:ptCount val="1"/>
                <c:pt idx="0">
                  <c:v>SIFS</c:v>
                </c:pt>
              </c:strCache>
            </c:strRef>
          </c:tx>
          <c:spPr>
            <a:solidFill>
              <a:srgbClr val="FF0000"/>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b-NO"/>
              </a:p>
            </c:txPr>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Main!$D$65:$H$65</c:f>
              <c:numCache>
                <c:formatCode>General</c:formatCode>
                <c:ptCount val="5"/>
                <c:pt idx="0">
                  <c:v>16</c:v>
                </c:pt>
                <c:pt idx="1">
                  <c:v>16</c:v>
                </c:pt>
                <c:pt idx="2">
                  <c:v>0</c:v>
                </c:pt>
                <c:pt idx="3">
                  <c:v>16</c:v>
                </c:pt>
                <c:pt idx="4">
                  <c:v>16</c:v>
                </c:pt>
              </c:numCache>
            </c:numRef>
          </c:val>
        </c:ser>
        <c:ser>
          <c:idx val="13"/>
          <c:order val="13"/>
          <c:tx>
            <c:strRef>
              <c:f>Main!$C$66</c:f>
              <c:strCache>
                <c:ptCount val="1"/>
                <c:pt idx="0">
                  <c:v>LP</c:v>
                </c:pt>
              </c:strCache>
            </c:strRef>
          </c:tx>
          <c:spPr>
            <a:solidFill>
              <a:srgbClr val="FFFF00"/>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b-NO"/>
              </a:p>
            </c:txPr>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Main!$D$66:$H$66</c:f>
              <c:numCache>
                <c:formatCode>General</c:formatCode>
                <c:ptCount val="5"/>
                <c:pt idx="0">
                  <c:v>20</c:v>
                </c:pt>
                <c:pt idx="1">
                  <c:v>20</c:v>
                </c:pt>
                <c:pt idx="2">
                  <c:v>0</c:v>
                </c:pt>
                <c:pt idx="3">
                  <c:v>20</c:v>
                </c:pt>
                <c:pt idx="4">
                  <c:v>20</c:v>
                </c:pt>
              </c:numCache>
            </c:numRef>
          </c:val>
        </c:ser>
        <c:ser>
          <c:idx val="14"/>
          <c:order val="14"/>
          <c:tx>
            <c:strRef>
              <c:f>Main!$C$67</c:f>
              <c:strCache>
                <c:ptCount val="1"/>
                <c:pt idx="0">
                  <c:v>B-ACK</c:v>
                </c:pt>
              </c:strCache>
            </c:strRef>
          </c:tx>
          <c:spPr>
            <a:solidFill>
              <a:srgbClr val="FFC000"/>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b-NO"/>
              </a:p>
            </c:txPr>
            <c:showLegendKey val="0"/>
            <c:showVal val="0"/>
            <c:showCatName val="0"/>
            <c:showSerName val="1"/>
            <c:showPercent val="0"/>
            <c:showBubbleSize val="0"/>
            <c:showLeaderLines val="0"/>
            <c:extLst>
              <c:ext xmlns:c15="http://schemas.microsoft.com/office/drawing/2012/chart" uri="{CE6537A1-D6FC-4f65-9D91-7224C49458BB}">
                <c15:layout/>
                <c15:showLeaderLines val="0"/>
              </c:ext>
            </c:extLst>
          </c:dLbls>
          <c:val>
            <c:numRef>
              <c:f>Main!$D$67:$H$67</c:f>
              <c:numCache>
                <c:formatCode>General</c:formatCode>
                <c:ptCount val="5"/>
                <c:pt idx="0">
                  <c:v>52</c:v>
                </c:pt>
                <c:pt idx="1">
                  <c:v>52</c:v>
                </c:pt>
                <c:pt idx="2">
                  <c:v>0</c:v>
                </c:pt>
                <c:pt idx="3">
                  <c:v>24</c:v>
                </c:pt>
                <c:pt idx="4">
                  <c:v>52</c:v>
                </c:pt>
              </c:numCache>
            </c:numRef>
          </c:val>
        </c:ser>
        <c:dLbls>
          <c:showLegendKey val="0"/>
          <c:showVal val="0"/>
          <c:showCatName val="0"/>
          <c:showSerName val="0"/>
          <c:showPercent val="0"/>
          <c:showBubbleSize val="0"/>
        </c:dLbls>
        <c:gapWidth val="150"/>
        <c:overlap val="100"/>
        <c:axId val="488720296"/>
        <c:axId val="488720688"/>
        <c:extLst>
          <c:ext xmlns:c15="http://schemas.microsoft.com/office/drawing/2012/chart" uri="{02D57815-91ED-43cb-92C2-25804820EDAC}">
            <c15:filteredBarSeries>
              <c15:ser>
                <c:idx val="10"/>
                <c:order val="10"/>
                <c:tx>
                  <c:strRef>
                    <c:extLst>
                      <c:ext uri="{02D57815-91ED-43cb-92C2-25804820EDAC}">
                        <c15:formulaRef>
                          <c15:sqref>Main!$C$63</c15:sqref>
                        </c15:formulaRef>
                      </c:ext>
                    </c:extLst>
                    <c:strCache>
                      <c:ptCount val="1"/>
                    </c:strCache>
                  </c:strRef>
                </c:tx>
                <c:spPr>
                  <a:solidFill>
                    <a:schemeClr val="accent5">
                      <a:lumMod val="60000"/>
                    </a:schemeClr>
                  </a:solidFill>
                  <a:ln>
                    <a:noFill/>
                  </a:ln>
                  <a:effectLst/>
                </c:spPr>
                <c:invertIfNegative val="0"/>
                <c:val>
                  <c:numRef>
                    <c:extLst>
                      <c:ext uri="{02D57815-91ED-43cb-92C2-25804820EDAC}">
                        <c15:formulaRef>
                          <c15:sqref>Main!$D$63:$H$63</c15:sqref>
                        </c15:formulaRef>
                      </c:ext>
                    </c:extLst>
                    <c:numCache>
                      <c:formatCode>General</c:formatCode>
                      <c:ptCount val="5"/>
                    </c:numCache>
                  </c:numRef>
                </c:val>
              </c15:ser>
            </c15:filteredBarSeries>
          </c:ext>
        </c:extLst>
      </c:barChart>
      <c:catAx>
        <c:axId val="488720296"/>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crossAx val="488720688"/>
        <c:crosses val="autoZero"/>
        <c:auto val="1"/>
        <c:lblAlgn val="ctr"/>
        <c:lblOffset val="100"/>
        <c:noMultiLvlLbl val="0"/>
      </c:catAx>
      <c:valAx>
        <c:axId val="488720688"/>
        <c:scaling>
          <c:orientation val="minMax"/>
        </c:scaling>
        <c:delete val="0"/>
        <c:axPos val="t"/>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b-NO"/>
          </a:p>
        </c:txPr>
        <c:crossAx val="48872029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b-N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742950</xdr:colOff>
      <xdr:row>4</xdr:row>
      <xdr:rowOff>28575</xdr:rowOff>
    </xdr:from>
    <xdr:ext cx="11087100" cy="11349517"/>
    <xdr:sp macro="" textlink="">
      <xdr:nvSpPr>
        <xdr:cNvPr id="2" name="TekstSylinder 1"/>
        <xdr:cNvSpPr txBox="1"/>
      </xdr:nvSpPr>
      <xdr:spPr>
        <a:xfrm>
          <a:off x="742950" y="790575"/>
          <a:ext cx="11087100" cy="11349517"/>
        </a:xfrm>
        <a:prstGeom prst="rect">
          <a:avLst/>
        </a:prstGeom>
        <a:solidFill>
          <a:srgbClr val="FFFF00"/>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nb-NO" sz="1600" b="1" u="sng"/>
            <a:t>Welcome to Gjermund Raaens</a:t>
          </a:r>
          <a:r>
            <a:rPr lang="nb-NO" sz="1600" b="1" u="sng" baseline="0"/>
            <a:t> WiFi AirTime Calculator</a:t>
          </a:r>
        </a:p>
        <a:p>
          <a:r>
            <a:rPr lang="nb-NO" sz="1600" b="1" u="sng" baseline="0"/>
            <a:t>Version 1, Oct. 21, 2019</a:t>
          </a:r>
        </a:p>
        <a:p>
          <a:endParaRPr lang="nb-NO" sz="1600" b="1" u="sng" baseline="0"/>
        </a:p>
        <a:p>
          <a:r>
            <a:rPr lang="nb-NO" sz="1100" b="0" i="1" u="none" baseline="0"/>
            <a:t>Contraints: This is only for the 5GHz band </a:t>
          </a:r>
        </a:p>
        <a:p>
          <a:endParaRPr lang="nb-NO" sz="1100" baseline="0"/>
        </a:p>
        <a:p>
          <a:r>
            <a:rPr lang="nb-NO" sz="1100" baseline="0"/>
            <a:t>With this you are able to calculate airtime for different types of WiFi frames</a:t>
          </a:r>
        </a:p>
        <a:p>
          <a:endParaRPr lang="nb-NO" sz="1100" baseline="0"/>
        </a:p>
        <a:p>
          <a:r>
            <a:rPr lang="nb-NO" sz="1100" baseline="0"/>
            <a:t>There are 4 scenarios; </a:t>
          </a:r>
        </a:p>
        <a:p>
          <a:r>
            <a:rPr lang="nb-NO" sz="1100" baseline="0"/>
            <a:t>-- Scenario 1 and 2 for a OFDM(non-HT), HT or VHT TXOPs</a:t>
          </a:r>
        </a:p>
        <a:p>
          <a:r>
            <a:rPr lang="nb-NO" sz="1100" baseline="0"/>
            <a:t>-- Scenario 3 and 4 for DL OFDMA TXOPs</a:t>
          </a:r>
        </a:p>
        <a:p>
          <a:endParaRPr lang="nb-NO" sz="1100" baseline="0"/>
        </a:p>
        <a:p>
          <a:r>
            <a:rPr lang="nb-NO" sz="1100" baseline="0"/>
            <a:t>You are able to make changes in cells that are yellow, either by pick a value from the list or describe a byte value</a:t>
          </a:r>
        </a:p>
        <a:p>
          <a:endParaRPr lang="nb-NO" sz="1100" baseline="0"/>
        </a:p>
        <a:p>
          <a:r>
            <a:rPr lang="nb-NO" sz="1100" baseline="0"/>
            <a:t>It is no protection of any cells, so I suggest that you have a backup of the file if you mess of some of the cells while you do the calculation</a:t>
          </a:r>
        </a:p>
        <a:p>
          <a:endParaRPr lang="nb-NO" sz="1100" baseline="0"/>
        </a:p>
        <a:p>
          <a:r>
            <a:rPr lang="nb-NO" sz="1100" baseline="0"/>
            <a:t>My intention is that the spreadsheet is self explaining</a:t>
          </a:r>
        </a:p>
        <a:p>
          <a:endParaRPr lang="nb-NO" sz="1100" baseline="0"/>
        </a:p>
        <a:p>
          <a:r>
            <a:rPr lang="nb-NO" sz="1100" baseline="0"/>
            <a:t>It is 5 different worksheets</a:t>
          </a:r>
        </a:p>
        <a:p>
          <a:r>
            <a:rPr lang="nb-NO" sz="1100" baseline="0"/>
            <a:t>-- Introduction, this</a:t>
          </a:r>
        </a:p>
        <a:p>
          <a:r>
            <a:rPr lang="nb-NO" sz="1100" baseline="0"/>
            <a:t>-- Main. Here you can test different settings and inputs and view the result in a durations scheme and in a chart.</a:t>
          </a:r>
        </a:p>
        <a:p>
          <a:r>
            <a:rPr lang="nb-NO" sz="1100" baseline="0"/>
            <a:t>-- Formulas. Here I have described most of the formulas for OFDM (non-HT), HT, VHT and HE.</a:t>
          </a:r>
        </a:p>
        <a:p>
          <a:r>
            <a:rPr lang="nb-NO" sz="1100" baseline="0"/>
            <a:t>-- Basis. Here is the input data that we need to make calculation for OFDM (non-HT), HT or VHT. You shall </a:t>
          </a:r>
          <a:r>
            <a:rPr lang="nb-NO" sz="1100" u="sng" baseline="0"/>
            <a:t>NOT </a:t>
          </a:r>
          <a:r>
            <a:rPr lang="nb-NO" sz="1100" baseline="0"/>
            <a:t>change those</a:t>
          </a:r>
        </a:p>
        <a:p>
          <a:pPr marL="0" marR="0" lvl="0" indent="0" defTabSz="914400" eaLnBrk="1" fontAlgn="auto" latinLnBrk="0" hangingPunct="1">
            <a:lnSpc>
              <a:spcPct val="100000"/>
            </a:lnSpc>
            <a:spcBef>
              <a:spcPts val="0"/>
            </a:spcBef>
            <a:spcAft>
              <a:spcPts val="0"/>
            </a:spcAft>
            <a:buClrTx/>
            <a:buSzTx/>
            <a:buFontTx/>
            <a:buNone/>
            <a:tabLst/>
            <a:defRPr/>
          </a:pPr>
          <a:r>
            <a:rPr lang="nb-NO" sz="1100" baseline="0"/>
            <a:t>-- Basis_HE. Here is the input data we need to make calculation for DL OFDMA in HE. </a:t>
          </a:r>
          <a:r>
            <a:rPr lang="nb-NO" sz="1100" baseline="0">
              <a:solidFill>
                <a:schemeClr val="tx1"/>
              </a:solidFill>
              <a:effectLst/>
              <a:latin typeface="+mn-lt"/>
              <a:ea typeface="+mn-ea"/>
              <a:cs typeface="+mn-cs"/>
            </a:rPr>
            <a:t>You shall </a:t>
          </a:r>
          <a:r>
            <a:rPr lang="nb-NO" sz="1100" u="sng" baseline="0">
              <a:solidFill>
                <a:schemeClr val="tx1"/>
              </a:solidFill>
              <a:effectLst/>
              <a:latin typeface="+mn-lt"/>
              <a:ea typeface="+mn-ea"/>
              <a:cs typeface="+mn-cs"/>
            </a:rPr>
            <a:t>NOT </a:t>
          </a:r>
          <a:r>
            <a:rPr lang="nb-NO" sz="1100" baseline="0">
              <a:solidFill>
                <a:schemeClr val="tx1"/>
              </a:solidFill>
              <a:effectLst/>
              <a:latin typeface="+mn-lt"/>
              <a:ea typeface="+mn-ea"/>
              <a:cs typeface="+mn-cs"/>
            </a:rPr>
            <a:t>change those</a:t>
          </a:r>
          <a:endParaRPr lang="nb-NO">
            <a:effectLst/>
          </a:endParaRPr>
        </a:p>
        <a:p>
          <a:endParaRPr lang="nb-NO" sz="1100" baseline="0"/>
        </a:p>
        <a:p>
          <a:endParaRPr lang="nb-NO" sz="1100" baseline="0"/>
        </a:p>
        <a:p>
          <a:endParaRPr lang="nb-NO" sz="1100" baseline="0"/>
        </a:p>
        <a:p>
          <a:r>
            <a:rPr lang="nb-NO" sz="1100" baseline="0"/>
            <a:t>Small tips</a:t>
          </a:r>
        </a:p>
        <a:p>
          <a:r>
            <a:rPr lang="nb-NO" sz="1100" baseline="0"/>
            <a:t>-- DIFS/AIFS: When you select the access-category you are selecting the AIFSN. Legacy DIFS is not AIFS. But the number to the formula for DIFS is 2</a:t>
          </a:r>
        </a:p>
        <a:p>
          <a:r>
            <a:rPr lang="nb-NO" sz="1100" baseline="0"/>
            <a:t>-- CW (Contention Window): Available values is 0-15. You have to choose values that are valid for the different access categories</a:t>
          </a:r>
        </a:p>
        <a:p>
          <a:r>
            <a:rPr lang="nb-NO" sz="1100" baseline="0"/>
            <a:t>-- Data rate control frames: Available values in this spreadsheet are 6, 12 or 24 Mbs. In real world this data rates can differ, ie RTS/CTS at one speed and ACK/B-ACK at another speed</a:t>
          </a:r>
        </a:p>
        <a:p>
          <a:r>
            <a:rPr lang="nb-NO" sz="1100" baseline="0"/>
            <a:t>-- A-MPDU bytes: The spreadsheet is build for a single data frame calculation with BCC encoding. But it is possible to test with frame aggregation. Just set higher values in</a:t>
          </a:r>
        </a:p>
        <a:p>
          <a:r>
            <a:rPr lang="nb-NO" sz="1100" baseline="0"/>
            <a:t>the A-MPDU byte cells. The result will not be accurate because we skip the calculations of the overhead that is between the MSDUs/A-MSDUs in the frame aggregation. </a:t>
          </a:r>
        </a:p>
        <a:p>
          <a:r>
            <a:rPr lang="nb-NO" sz="1100" baseline="0"/>
            <a:t>But for visualization it is good enough. A TXOP can be approx 5,5ms for HT/VHT/HE</a:t>
          </a:r>
        </a:p>
        <a:p>
          <a:r>
            <a:rPr lang="nb-NO" sz="1100" baseline="0"/>
            <a:t>-- Protection: Turn protection on/off</a:t>
          </a:r>
        </a:p>
        <a:p>
          <a:endParaRPr lang="nb-NO" sz="1100" baseline="0"/>
        </a:p>
        <a:p>
          <a:r>
            <a:rPr lang="nb-NO" sz="1100" baseline="0"/>
            <a:t>Scenario 4 and 5, DL OFDMA</a:t>
          </a:r>
          <a:br>
            <a:rPr lang="nb-NO" sz="1100" baseline="0"/>
          </a:br>
          <a:r>
            <a:rPr lang="nb-NO" sz="1100" baseline="0"/>
            <a:t>The MU-RTS, CTS and Compressed BlockACK are calculated as I understand the IEEE802.11ax draft 4.0. It is a note/comment in those cells. These cells could bee updated in later versions of the Wifi AirTime Calculator </a:t>
          </a:r>
        </a:p>
        <a:p>
          <a:endParaRPr lang="nb-NO" sz="1100" baseline="0"/>
        </a:p>
        <a:p>
          <a:endParaRPr lang="nb-NO" sz="1100" baseline="0"/>
        </a:p>
        <a:p>
          <a:r>
            <a:rPr lang="nb-NO" sz="1100" baseline="0"/>
            <a:t>SSID Overhead Calculator</a:t>
          </a:r>
          <a:br>
            <a:rPr lang="nb-NO" sz="1100" baseline="0"/>
          </a:br>
          <a:r>
            <a:rPr lang="nb-NO" sz="1100" baseline="0"/>
            <a:t>It is possible to use this spreadsheet as the the basis to your own SSID overhead calculator.</a:t>
          </a:r>
        </a:p>
        <a:p>
          <a:r>
            <a:rPr lang="nb-NO" sz="1100" baseline="0"/>
            <a:t>Variables are these</a:t>
          </a:r>
        </a:p>
        <a:p>
          <a:r>
            <a:rPr lang="nb-NO" sz="1100" baseline="0"/>
            <a:t>-- AIFS[i]:  Management frames is in the default access category, AIFS[BE]</a:t>
          </a:r>
        </a:p>
        <a:p>
          <a:r>
            <a:rPr lang="nb-NO" sz="1100" baseline="0"/>
            <a:t>-- CW: 0-15.  </a:t>
          </a:r>
        </a:p>
        <a:p>
          <a:r>
            <a:rPr lang="nb-NO" sz="1100" baseline="0"/>
            <a:t>-- Data frames:  20 MHz OFDM (non-HT), choose data rate for non-HT, 1 spatial stream and long guard interval (0,8). Frame body (MPDU) bytes is typical 300-330 byte</a:t>
          </a:r>
        </a:p>
        <a:p>
          <a:r>
            <a:rPr lang="nb-NO" sz="1100" baseline="0"/>
            <a:t>-- Protection off (0)</a:t>
          </a:r>
        </a:p>
        <a:p>
          <a:r>
            <a:rPr lang="nb-NO" sz="1100" baseline="0"/>
            <a:t>Summarize the duration in the cells from AIFS/DIFS to A-MPDU, multiply it with 9,7 (approx 9,7 beacons in 1 second) and multiply it with 100%</a:t>
          </a:r>
        </a:p>
        <a:p>
          <a:endParaRPr lang="nb-NO" sz="1100" baseline="0"/>
        </a:p>
        <a:p>
          <a:r>
            <a:rPr lang="nb-NO" sz="1100" baseline="0"/>
            <a:t>Example</a:t>
          </a:r>
        </a:p>
        <a:p>
          <a:r>
            <a:rPr lang="nb-NO" sz="1100" baseline="0"/>
            <a:t>AIFS[BE], CW=0, data rate 6Mbs, 1 spatial stream,  0,8 guard interval, protection off and 330 byte MPDU gives a duration of 507µs.  </a:t>
          </a:r>
          <a:r>
            <a:rPr lang="nb-NO" sz="1100" baseline="0">
              <a:solidFill>
                <a:schemeClr val="tx1"/>
              </a:solidFill>
              <a:effectLst/>
              <a:latin typeface="+mn-lt"/>
              <a:ea typeface="+mn-ea"/>
              <a:cs typeface="+mn-cs"/>
            </a:rPr>
            <a:t>507µs * 9,7 * 100% ≈ 0,49%</a:t>
          </a:r>
          <a:endParaRPr lang="nb-NO" sz="1100" baseline="0"/>
        </a:p>
        <a:p>
          <a:endParaRPr lang="nb-NO" sz="1100" baseline="0"/>
        </a:p>
        <a:p>
          <a:endParaRPr lang="nb-NO" sz="1100" baseline="0"/>
        </a:p>
        <a:p>
          <a:r>
            <a:rPr lang="nb-NO" sz="1100" baseline="0"/>
            <a:t>This is a FREE resource to the WiFi Community. I am happy as long you remember who built it</a:t>
          </a:r>
        </a:p>
        <a:p>
          <a:r>
            <a:rPr lang="nb-NO" sz="1100" baseline="0"/>
            <a:t>Feedbacks for improvements and possible wrong calculations are welcome</a:t>
          </a:r>
        </a:p>
        <a:p>
          <a:endParaRPr lang="nb-NO" sz="1100" baseline="0"/>
        </a:p>
        <a:p>
          <a:endParaRPr lang="nb-NO" sz="1100" baseline="0"/>
        </a:p>
        <a:p>
          <a:r>
            <a:rPr lang="nb-NO" sz="1100" baseline="0"/>
            <a:t>Kindly regards</a:t>
          </a:r>
        </a:p>
        <a:p>
          <a:r>
            <a:rPr lang="nb-NO" sz="1100" baseline="0"/>
            <a:t>Gjermund Raaen</a:t>
          </a:r>
        </a:p>
        <a:p>
          <a:r>
            <a:rPr lang="nb-NO" sz="1100" baseline="0"/>
            <a:t>@GjermundRaaen</a:t>
          </a:r>
        </a:p>
        <a:p>
          <a:r>
            <a:rPr lang="nb-NO" sz="1100" baseline="0"/>
            <a:t>www.gjermundraaen.com</a:t>
          </a:r>
        </a:p>
        <a:p>
          <a:endParaRPr lang="nb-NO" sz="1100" baseline="0"/>
        </a:p>
        <a:p>
          <a:endParaRPr lang="nb-NO" sz="1100" baseline="0"/>
        </a:p>
        <a:p>
          <a:endParaRPr lang="nb-NO"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1</xdr:col>
      <xdr:colOff>1374913</xdr:colOff>
      <xdr:row>73</xdr:row>
      <xdr:rowOff>99392</xdr:rowOff>
    </xdr:from>
    <xdr:to>
      <xdr:col>5</xdr:col>
      <xdr:colOff>1143001</xdr:colOff>
      <xdr:row>102</xdr:row>
      <xdr:rowOff>78441</xdr:rowOff>
    </xdr:to>
    <xdr:graphicFrame macro="">
      <xdr:nvGraphicFramePr>
        <xdr:cNvPr id="5" name="Diagram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oneCellAnchor>
    <xdr:from>
      <xdr:col>1</xdr:col>
      <xdr:colOff>0</xdr:colOff>
      <xdr:row>6</xdr:row>
      <xdr:rowOff>0</xdr:rowOff>
    </xdr:from>
    <xdr:ext cx="8963223" cy="172227"/>
    <mc:AlternateContent xmlns:mc="http://schemas.openxmlformats.org/markup-compatibility/2006" xmlns:a14="http://schemas.microsoft.com/office/drawing/2010/main">
      <mc:Choice Requires="a14">
        <xdr:sp macro="" textlink="">
          <xdr:nvSpPr>
            <xdr:cNvPr id="2" name="TekstSylinder 1"/>
            <xdr:cNvSpPr txBox="1"/>
          </xdr:nvSpPr>
          <xdr:spPr>
            <a:xfrm>
              <a:off x="762000" y="1143000"/>
              <a:ext cx="8963223" cy="172227"/>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nb-NO" sz="1100" b="0" i="1">
                        <a:latin typeface="Cambria Math" panose="02040503050406030204" pitchFamily="18" charset="0"/>
                      </a:rPr>
                      <m:t>𝑙𝑒𝑔𝑎𝑐𝑦</m:t>
                    </m:r>
                    <m:r>
                      <a:rPr lang="nb-NO" sz="1100" b="0" i="1">
                        <a:latin typeface="Cambria Math" panose="02040503050406030204" pitchFamily="18" charset="0"/>
                      </a:rPr>
                      <m:t> </m:t>
                    </m:r>
                    <m:r>
                      <a:rPr lang="nb-NO" sz="1100" b="0" i="1">
                        <a:latin typeface="Cambria Math" panose="02040503050406030204" pitchFamily="18" charset="0"/>
                      </a:rPr>
                      <m:t>𝑝𝑟𝑒𝑎𝑚𝑏𝑙𝑒</m:t>
                    </m:r>
                    <m:r>
                      <a:rPr lang="nb-NO" sz="1100" i="1">
                        <a:latin typeface="Cambria Math" panose="02040503050406030204" pitchFamily="18" charset="0"/>
                      </a:rPr>
                      <m:t>=</m:t>
                    </m:r>
                    <m:r>
                      <a:rPr lang="nb-NO" sz="1100" b="0" i="1">
                        <a:latin typeface="Cambria Math" panose="02040503050406030204" pitchFamily="18" charset="0"/>
                      </a:rPr>
                      <m:t>𝑙𝑒𝑔𝑎𝑐𝑦</m:t>
                    </m:r>
                    <m:r>
                      <a:rPr lang="nb-NO" sz="1100" b="0" i="1">
                        <a:latin typeface="Cambria Math" panose="02040503050406030204" pitchFamily="18" charset="0"/>
                      </a:rPr>
                      <m:t> </m:t>
                    </m:r>
                    <m:r>
                      <a:rPr lang="nb-NO" sz="1100" b="0" i="1">
                        <a:latin typeface="Cambria Math" panose="02040503050406030204" pitchFamily="18" charset="0"/>
                      </a:rPr>
                      <m:t>𝑠h𝑜𝑟𝑡</m:t>
                    </m:r>
                    <m:r>
                      <a:rPr lang="nb-NO" sz="1100" b="0" i="1">
                        <a:latin typeface="Cambria Math" panose="02040503050406030204" pitchFamily="18" charset="0"/>
                      </a:rPr>
                      <m:t> </m:t>
                    </m:r>
                    <m:r>
                      <a:rPr lang="nb-NO" sz="1100" b="0" i="1">
                        <a:latin typeface="Cambria Math" panose="02040503050406030204" pitchFamily="18" charset="0"/>
                      </a:rPr>
                      <m:t>𝑡𝑟𝑎𝑖𝑛𝑖𝑛𝑔</m:t>
                    </m:r>
                    <m:r>
                      <a:rPr lang="nb-NO" sz="1100" b="0" i="1">
                        <a:latin typeface="Cambria Math" panose="02040503050406030204" pitchFamily="18" charset="0"/>
                      </a:rPr>
                      <m:t> </m:t>
                    </m:r>
                    <m:r>
                      <a:rPr lang="nb-NO" sz="1100" b="0" i="1">
                        <a:latin typeface="Cambria Math" panose="02040503050406030204" pitchFamily="18" charset="0"/>
                      </a:rPr>
                      <m:t>𝑓𝑖𝑒𝑙𝑑</m:t>
                    </m:r>
                    <m:r>
                      <a:rPr lang="nb-NO" sz="1100" b="0" i="1">
                        <a:latin typeface="Cambria Math" panose="02040503050406030204" pitchFamily="18" charset="0"/>
                      </a:rPr>
                      <m:t> </m:t>
                    </m:r>
                    <m:d>
                      <m:dPr>
                        <m:ctrlPr>
                          <a:rPr lang="nb-NO" sz="1100" b="0" i="1">
                            <a:latin typeface="Cambria Math" panose="02040503050406030204" pitchFamily="18" charset="0"/>
                          </a:rPr>
                        </m:ctrlPr>
                      </m:dPr>
                      <m:e>
                        <m:r>
                          <a:rPr lang="nb-NO" sz="1100" b="0" i="1">
                            <a:latin typeface="Cambria Math" panose="02040503050406030204" pitchFamily="18" charset="0"/>
                          </a:rPr>
                          <m:t>𝐿</m:t>
                        </m:r>
                        <m:r>
                          <a:rPr lang="nb-NO" sz="1100" b="0" i="1">
                            <a:latin typeface="Cambria Math" panose="02040503050406030204" pitchFamily="18" charset="0"/>
                          </a:rPr>
                          <m:t>−</m:t>
                        </m:r>
                        <m:r>
                          <a:rPr lang="nb-NO" sz="1100" b="0" i="1">
                            <a:latin typeface="Cambria Math" panose="02040503050406030204" pitchFamily="18" charset="0"/>
                          </a:rPr>
                          <m:t>𝑆𝑇𝐹</m:t>
                        </m:r>
                        <m:r>
                          <a:rPr lang="nb-NO" sz="1100" b="0" i="1">
                            <a:latin typeface="Cambria Math" panose="02040503050406030204" pitchFamily="18" charset="0"/>
                          </a:rPr>
                          <m:t>, 8µ</m:t>
                        </m:r>
                        <m:r>
                          <a:rPr lang="nb-NO" sz="1100" b="0" i="1">
                            <a:latin typeface="Cambria Math" panose="02040503050406030204" pitchFamily="18" charset="0"/>
                          </a:rPr>
                          <m:t>𝑠</m:t>
                        </m:r>
                      </m:e>
                    </m:d>
                    <m:r>
                      <a:rPr lang="nb-NO" sz="1100" b="0" i="1">
                        <a:latin typeface="Cambria Math" panose="02040503050406030204" pitchFamily="18" charset="0"/>
                      </a:rPr>
                      <m:t>+</m:t>
                    </m:r>
                    <m:r>
                      <a:rPr lang="nb-NO" sz="1100" b="0" i="1">
                        <a:latin typeface="Cambria Math" panose="02040503050406030204" pitchFamily="18" charset="0"/>
                      </a:rPr>
                      <m:t>𝑙𝑒𝑔𝑎𝑐𝑦</m:t>
                    </m:r>
                    <m:r>
                      <a:rPr lang="nb-NO" sz="1100" b="0" i="1">
                        <a:latin typeface="Cambria Math" panose="02040503050406030204" pitchFamily="18" charset="0"/>
                      </a:rPr>
                      <m:t> </m:t>
                    </m:r>
                    <m:r>
                      <a:rPr lang="nb-NO" sz="1100" b="0" i="1">
                        <a:latin typeface="Cambria Math" panose="02040503050406030204" pitchFamily="18" charset="0"/>
                      </a:rPr>
                      <m:t>𝑙𝑜𝑛𝑔</m:t>
                    </m:r>
                    <m:r>
                      <a:rPr lang="nb-NO" sz="1100" b="0" i="1">
                        <a:latin typeface="Cambria Math" panose="02040503050406030204" pitchFamily="18" charset="0"/>
                      </a:rPr>
                      <m:t> </m:t>
                    </m:r>
                    <m:r>
                      <a:rPr lang="nb-NO" sz="1100" b="0" i="1">
                        <a:latin typeface="Cambria Math" panose="02040503050406030204" pitchFamily="18" charset="0"/>
                      </a:rPr>
                      <m:t>𝑡𝑟𝑎𝑖𝑛𝑖𝑛𝑔</m:t>
                    </m:r>
                    <m:r>
                      <a:rPr lang="nb-NO" sz="1100" b="0" i="1">
                        <a:latin typeface="Cambria Math" panose="02040503050406030204" pitchFamily="18" charset="0"/>
                      </a:rPr>
                      <m:t> </m:t>
                    </m:r>
                    <m:r>
                      <a:rPr lang="nb-NO" sz="1100" b="0" i="1">
                        <a:latin typeface="Cambria Math" panose="02040503050406030204" pitchFamily="18" charset="0"/>
                      </a:rPr>
                      <m:t>𝑓𝑖𝑒𝑙𝑑</m:t>
                    </m:r>
                    <m:r>
                      <a:rPr lang="nb-NO" sz="1100" b="0" i="1">
                        <a:latin typeface="Cambria Math" panose="02040503050406030204" pitchFamily="18" charset="0"/>
                      </a:rPr>
                      <m:t> </m:t>
                    </m:r>
                    <m:d>
                      <m:dPr>
                        <m:ctrlPr>
                          <a:rPr lang="nb-NO" sz="1100" b="0" i="1">
                            <a:latin typeface="Cambria Math" panose="02040503050406030204" pitchFamily="18" charset="0"/>
                          </a:rPr>
                        </m:ctrlPr>
                      </m:dPr>
                      <m:e>
                        <m:r>
                          <a:rPr lang="nb-NO" sz="1100" b="0" i="1">
                            <a:latin typeface="Cambria Math" panose="02040503050406030204" pitchFamily="18" charset="0"/>
                          </a:rPr>
                          <m:t>𝐿</m:t>
                        </m:r>
                        <m:r>
                          <a:rPr lang="nb-NO" sz="1100" b="0" i="1">
                            <a:latin typeface="Cambria Math" panose="02040503050406030204" pitchFamily="18" charset="0"/>
                          </a:rPr>
                          <m:t>−</m:t>
                        </m:r>
                        <m:r>
                          <a:rPr lang="nb-NO" sz="1100" b="0" i="1">
                            <a:latin typeface="Cambria Math" panose="02040503050406030204" pitchFamily="18" charset="0"/>
                          </a:rPr>
                          <m:t>𝐿𝑇𝐹</m:t>
                        </m:r>
                        <m:r>
                          <a:rPr lang="nb-NO" sz="1100" b="0" i="1">
                            <a:latin typeface="Cambria Math" panose="02040503050406030204" pitchFamily="18" charset="0"/>
                          </a:rPr>
                          <m:t>, 8µ</m:t>
                        </m:r>
                        <m:r>
                          <a:rPr lang="nb-NO" sz="1100" b="0" i="1">
                            <a:latin typeface="Cambria Math" panose="02040503050406030204" pitchFamily="18" charset="0"/>
                          </a:rPr>
                          <m:t>𝑠</m:t>
                        </m:r>
                      </m:e>
                    </m:d>
                    <m:r>
                      <a:rPr lang="nb-NO" sz="1100" b="0" i="1">
                        <a:latin typeface="Cambria Math" panose="02040503050406030204" pitchFamily="18" charset="0"/>
                      </a:rPr>
                      <m:t>+</m:t>
                    </m:r>
                    <m:r>
                      <a:rPr lang="nb-NO" sz="1100" b="0" i="1">
                        <a:latin typeface="Cambria Math" panose="02040503050406030204" pitchFamily="18" charset="0"/>
                      </a:rPr>
                      <m:t>𝑙𝑒𝑔𝑎𝑐𝑦</m:t>
                    </m:r>
                    <m:r>
                      <a:rPr lang="nb-NO" sz="1100" b="0" i="1">
                        <a:latin typeface="Cambria Math" panose="02040503050406030204" pitchFamily="18" charset="0"/>
                      </a:rPr>
                      <m:t> </m:t>
                    </m:r>
                    <m:r>
                      <a:rPr lang="nb-NO" sz="1100" b="0" i="1">
                        <a:latin typeface="Cambria Math" panose="02040503050406030204" pitchFamily="18" charset="0"/>
                      </a:rPr>
                      <m:t>𝑠𝑖𝑔𝑛𝑎𝑙</m:t>
                    </m:r>
                    <m:r>
                      <a:rPr lang="nb-NO" sz="1100" b="0" i="1">
                        <a:latin typeface="Cambria Math" panose="02040503050406030204" pitchFamily="18" charset="0"/>
                      </a:rPr>
                      <m:t> </m:t>
                    </m:r>
                    <m:r>
                      <a:rPr lang="nb-NO" sz="1100" b="0" i="1">
                        <a:latin typeface="Cambria Math" panose="02040503050406030204" pitchFamily="18" charset="0"/>
                      </a:rPr>
                      <m:t>𝑓𝑖𝑒𝑙𝑑</m:t>
                    </m:r>
                    <m:r>
                      <a:rPr lang="nb-NO" sz="1100" b="0" i="1">
                        <a:latin typeface="Cambria Math" panose="02040503050406030204" pitchFamily="18" charset="0"/>
                      </a:rPr>
                      <m:t> (</m:t>
                    </m:r>
                    <m:r>
                      <a:rPr lang="nb-NO" sz="1100" b="0" i="1">
                        <a:latin typeface="Cambria Math" panose="02040503050406030204" pitchFamily="18" charset="0"/>
                      </a:rPr>
                      <m:t>𝐿</m:t>
                    </m:r>
                    <m:r>
                      <a:rPr lang="nb-NO" sz="1100" b="0" i="1">
                        <a:latin typeface="Cambria Math" panose="02040503050406030204" pitchFamily="18" charset="0"/>
                      </a:rPr>
                      <m:t>−</m:t>
                    </m:r>
                    <m:r>
                      <a:rPr lang="nb-NO" sz="1100" b="0" i="1">
                        <a:latin typeface="Cambria Math" panose="02040503050406030204" pitchFamily="18" charset="0"/>
                      </a:rPr>
                      <m:t>𝑆𝐼𝐺</m:t>
                    </m:r>
                    <m:r>
                      <a:rPr lang="nb-NO" sz="1100" b="0" i="1">
                        <a:latin typeface="Cambria Math" panose="02040503050406030204" pitchFamily="18" charset="0"/>
                      </a:rPr>
                      <m:t>, 4µ</m:t>
                    </m:r>
                    <m:r>
                      <a:rPr lang="nb-NO" sz="1100" b="0" i="1">
                        <a:latin typeface="Cambria Math" panose="02040503050406030204" pitchFamily="18" charset="0"/>
                      </a:rPr>
                      <m:t>𝑠</m:t>
                    </m:r>
                    <m:r>
                      <a:rPr lang="nb-NO" sz="1100" b="0" i="1">
                        <a:latin typeface="Cambria Math" panose="02040503050406030204" pitchFamily="18" charset="0"/>
                      </a:rPr>
                      <m:t>)</m:t>
                    </m:r>
                  </m:oMath>
                </m:oMathPara>
              </a14:m>
              <a:endParaRPr lang="nb-NO" sz="1100"/>
            </a:p>
          </xdr:txBody>
        </xdr:sp>
      </mc:Choice>
      <mc:Fallback xmlns="">
        <xdr:sp macro="" textlink="">
          <xdr:nvSpPr>
            <xdr:cNvPr id="2" name="TekstSylinder 1"/>
            <xdr:cNvSpPr txBox="1"/>
          </xdr:nvSpPr>
          <xdr:spPr>
            <a:xfrm>
              <a:off x="762000" y="1143000"/>
              <a:ext cx="8963223" cy="172227"/>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b-NO" sz="1100" b="0" i="0">
                  <a:latin typeface="Cambria Math" panose="02040503050406030204" pitchFamily="18" charset="0"/>
                </a:rPr>
                <a:t>𝑙𝑒𝑔𝑎𝑐𝑦 𝑝𝑟𝑒𝑎𝑚𝑏𝑙𝑒</a:t>
              </a:r>
              <a:r>
                <a:rPr lang="nb-NO" sz="1100" i="0">
                  <a:latin typeface="Cambria Math" panose="02040503050406030204" pitchFamily="18" charset="0"/>
                </a:rPr>
                <a:t>=</a:t>
              </a:r>
              <a:r>
                <a:rPr lang="nb-NO" sz="1100" b="0" i="0">
                  <a:latin typeface="Cambria Math" panose="02040503050406030204" pitchFamily="18" charset="0"/>
                </a:rPr>
                <a:t>𝑙𝑒𝑔𝑎𝑐𝑦 𝑠ℎ𝑜𝑟𝑡 𝑡𝑟𝑎𝑖𝑛𝑖𝑛𝑔 𝑓𝑖𝑒𝑙𝑑 (𝐿−𝑆𝑇𝐹, 8µ𝑠)+𝑙𝑒𝑔𝑎𝑐𝑦 𝑙𝑜𝑛𝑔 𝑡𝑟𝑎𝑖𝑛𝑖𝑛𝑔 𝑓𝑖𝑒𝑙𝑑 (𝐿−𝐿𝑇𝐹, 8µ𝑠)+𝑙𝑒𝑔𝑎𝑐𝑦 𝑠𝑖𝑔𝑛𝑎𝑙 𝑓𝑖𝑒𝑙𝑑 (𝐿−𝑆𝐼𝐺, 4µ𝑠)</a:t>
              </a:r>
              <a:endParaRPr lang="nb-NO" sz="1100"/>
            </a:p>
          </xdr:txBody>
        </xdr:sp>
      </mc:Fallback>
    </mc:AlternateContent>
    <xdr:clientData/>
  </xdr:oneCellAnchor>
  <xdr:oneCellAnchor>
    <xdr:from>
      <xdr:col>1</xdr:col>
      <xdr:colOff>28575</xdr:colOff>
      <xdr:row>8</xdr:row>
      <xdr:rowOff>38100</xdr:rowOff>
    </xdr:from>
    <xdr:ext cx="7542514" cy="172227"/>
    <mc:AlternateContent xmlns:mc="http://schemas.openxmlformats.org/markup-compatibility/2006" xmlns:a14="http://schemas.microsoft.com/office/drawing/2010/main">
      <mc:Choice Requires="a14">
        <xdr:sp macro="" textlink="">
          <xdr:nvSpPr>
            <xdr:cNvPr id="3" name="TekstSylinder 2"/>
            <xdr:cNvSpPr txBox="1"/>
          </xdr:nvSpPr>
          <xdr:spPr>
            <a:xfrm>
              <a:off x="790575" y="1562100"/>
              <a:ext cx="7542514" cy="172227"/>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nb-NO" sz="1100" b="0" i="1">
                        <a:latin typeface="Cambria Math" panose="02040503050406030204" pitchFamily="18" charset="0"/>
                      </a:rPr>
                      <m:t>𝐻𝑇</m:t>
                    </m:r>
                    <m:r>
                      <a:rPr lang="nb-NO" sz="1100" b="0" i="1">
                        <a:latin typeface="Cambria Math" panose="02040503050406030204" pitchFamily="18" charset="0"/>
                      </a:rPr>
                      <m:t> </m:t>
                    </m:r>
                    <m:r>
                      <a:rPr lang="nb-NO" sz="1100" b="0" i="1">
                        <a:latin typeface="Cambria Math" panose="02040503050406030204" pitchFamily="18" charset="0"/>
                      </a:rPr>
                      <m:t>𝑝𝑟𝑒𝑎𝑚𝑏𝑙𝑒</m:t>
                    </m:r>
                    <m:r>
                      <a:rPr lang="nb-NO" sz="1100" i="1">
                        <a:latin typeface="Cambria Math" panose="02040503050406030204" pitchFamily="18" charset="0"/>
                      </a:rPr>
                      <m:t>=</m:t>
                    </m:r>
                    <m:r>
                      <a:rPr lang="nb-NO" sz="1100" b="0" i="1">
                        <a:latin typeface="Cambria Math" panose="02040503050406030204" pitchFamily="18" charset="0"/>
                      </a:rPr>
                      <m:t>𝐻𝑇</m:t>
                    </m:r>
                    <m:r>
                      <a:rPr lang="nb-NO" sz="1100" b="0" i="1">
                        <a:latin typeface="Cambria Math" panose="02040503050406030204" pitchFamily="18" charset="0"/>
                      </a:rPr>
                      <m:t>−</m:t>
                    </m:r>
                    <m:r>
                      <a:rPr lang="nb-NO" sz="1100" b="0" i="1">
                        <a:latin typeface="Cambria Math" panose="02040503050406030204" pitchFamily="18" charset="0"/>
                      </a:rPr>
                      <m:t>𝑆𝐼𝐺</m:t>
                    </m:r>
                    <m:r>
                      <a:rPr lang="nb-NO" sz="1100" b="0" i="1">
                        <a:latin typeface="Cambria Math" panose="02040503050406030204" pitchFamily="18" charset="0"/>
                      </a:rPr>
                      <m:t>1</m:t>
                    </m:r>
                    <m:d>
                      <m:dPr>
                        <m:ctrlPr>
                          <a:rPr lang="nb-NO" sz="1100" b="0" i="1">
                            <a:latin typeface="Cambria Math" panose="02040503050406030204" pitchFamily="18" charset="0"/>
                          </a:rPr>
                        </m:ctrlPr>
                      </m:dPr>
                      <m:e>
                        <m:r>
                          <a:rPr lang="nb-NO" sz="1100" b="0" i="1">
                            <a:latin typeface="Cambria Math" panose="02040503050406030204" pitchFamily="18" charset="0"/>
                          </a:rPr>
                          <m:t>4µ</m:t>
                        </m:r>
                        <m:r>
                          <a:rPr lang="nb-NO" sz="1100" b="0" i="1">
                            <a:latin typeface="Cambria Math" panose="02040503050406030204" pitchFamily="18" charset="0"/>
                          </a:rPr>
                          <m:t>𝑠</m:t>
                        </m:r>
                      </m:e>
                    </m:d>
                    <m:r>
                      <a:rPr lang="nb-NO" sz="1100" b="0" i="1">
                        <a:latin typeface="Cambria Math" panose="02040503050406030204" pitchFamily="18" charset="0"/>
                      </a:rPr>
                      <m:t>+</m:t>
                    </m:r>
                    <m:r>
                      <a:rPr lang="nb-NO" sz="1100" b="0" i="1">
                        <a:latin typeface="Cambria Math" panose="02040503050406030204" pitchFamily="18" charset="0"/>
                      </a:rPr>
                      <m:t>𝐻𝑇</m:t>
                    </m:r>
                    <m:r>
                      <a:rPr lang="nb-NO" sz="1100" b="0" i="1">
                        <a:latin typeface="Cambria Math" panose="02040503050406030204" pitchFamily="18" charset="0"/>
                      </a:rPr>
                      <m:t>−</m:t>
                    </m:r>
                    <m:r>
                      <a:rPr lang="nb-NO" sz="1100" b="0" i="1">
                        <a:latin typeface="Cambria Math" panose="02040503050406030204" pitchFamily="18" charset="0"/>
                      </a:rPr>
                      <m:t>𝑆𝐼𝐺</m:t>
                    </m:r>
                    <m:r>
                      <a:rPr lang="nb-NO" sz="1100" b="0" i="1">
                        <a:latin typeface="Cambria Math" panose="02040503050406030204" pitchFamily="18" charset="0"/>
                      </a:rPr>
                      <m:t>2</m:t>
                    </m:r>
                    <m:d>
                      <m:dPr>
                        <m:ctrlPr>
                          <a:rPr lang="nb-NO" sz="1100" b="0" i="1">
                            <a:latin typeface="Cambria Math" panose="02040503050406030204" pitchFamily="18" charset="0"/>
                          </a:rPr>
                        </m:ctrlPr>
                      </m:dPr>
                      <m:e>
                        <m:r>
                          <a:rPr lang="nb-NO" sz="1100" b="0" i="1">
                            <a:latin typeface="Cambria Math" panose="02040503050406030204" pitchFamily="18" charset="0"/>
                          </a:rPr>
                          <m:t>4µ</m:t>
                        </m:r>
                        <m:r>
                          <a:rPr lang="nb-NO" sz="1100" b="0" i="1">
                            <a:latin typeface="Cambria Math" panose="02040503050406030204" pitchFamily="18" charset="0"/>
                          </a:rPr>
                          <m:t>𝑠</m:t>
                        </m:r>
                      </m:e>
                    </m:d>
                    <m:r>
                      <a:rPr lang="nb-NO" sz="1100" b="0" i="1">
                        <a:latin typeface="Cambria Math" panose="02040503050406030204" pitchFamily="18" charset="0"/>
                      </a:rPr>
                      <m:t>+</m:t>
                    </m:r>
                    <m:r>
                      <a:rPr lang="nb-NO" sz="1100" b="0" i="1">
                        <a:latin typeface="Cambria Math" panose="02040503050406030204" pitchFamily="18" charset="0"/>
                      </a:rPr>
                      <m:t>𝐻𝑇</m:t>
                    </m:r>
                    <m:r>
                      <a:rPr lang="nb-NO" sz="1100" b="0" i="1">
                        <a:latin typeface="Cambria Math" panose="02040503050406030204" pitchFamily="18" charset="0"/>
                      </a:rPr>
                      <m:t>−</m:t>
                    </m:r>
                    <m:r>
                      <a:rPr lang="nb-NO" sz="1100" b="0" i="1">
                        <a:latin typeface="Cambria Math" panose="02040503050406030204" pitchFamily="18" charset="0"/>
                      </a:rPr>
                      <m:t>𝑆𝑇𝐹</m:t>
                    </m:r>
                    <m:r>
                      <a:rPr lang="nb-NO" sz="1100" b="0" i="1">
                        <a:latin typeface="Cambria Math" panose="02040503050406030204" pitchFamily="18" charset="0"/>
                      </a:rPr>
                      <m:t> </m:t>
                    </m:r>
                    <m:d>
                      <m:dPr>
                        <m:ctrlPr>
                          <a:rPr lang="nb-NO" sz="1100" b="0" i="1">
                            <a:latin typeface="Cambria Math" panose="02040503050406030204" pitchFamily="18" charset="0"/>
                          </a:rPr>
                        </m:ctrlPr>
                      </m:dPr>
                      <m:e>
                        <m:r>
                          <a:rPr lang="nb-NO" sz="1100" b="0" i="1">
                            <a:latin typeface="Cambria Math" panose="02040503050406030204" pitchFamily="18" charset="0"/>
                          </a:rPr>
                          <m:t>4µ</m:t>
                        </m:r>
                        <m:r>
                          <a:rPr lang="nb-NO" sz="1100" b="0" i="1">
                            <a:latin typeface="Cambria Math" panose="02040503050406030204" pitchFamily="18" charset="0"/>
                          </a:rPr>
                          <m:t>𝑠</m:t>
                        </m:r>
                      </m:e>
                    </m:d>
                    <m:r>
                      <a:rPr lang="nb-NO" sz="1100" b="0" i="1">
                        <a:latin typeface="Cambria Math" panose="02040503050406030204" pitchFamily="18" charset="0"/>
                      </a:rPr>
                      <m:t>+</m:t>
                    </m:r>
                    <m:r>
                      <a:rPr lang="nb-NO" sz="1100" b="0" i="1">
                        <a:latin typeface="Cambria Math" panose="02040503050406030204" pitchFamily="18" charset="0"/>
                      </a:rPr>
                      <m:t>𝑛𝑢𝑚𝑏𝑒𝑟</m:t>
                    </m:r>
                    <m:r>
                      <a:rPr lang="nb-NO" sz="1100" b="0" i="1">
                        <a:latin typeface="Cambria Math" panose="02040503050406030204" pitchFamily="18" charset="0"/>
                      </a:rPr>
                      <m:t> </m:t>
                    </m:r>
                    <m:r>
                      <a:rPr lang="nb-NO" sz="1100" b="0" i="1">
                        <a:latin typeface="Cambria Math" panose="02040503050406030204" pitchFamily="18" charset="0"/>
                      </a:rPr>
                      <m:t>𝑜𝑓</m:t>
                    </m:r>
                    <m:r>
                      <a:rPr lang="nb-NO" sz="1100" b="0" i="1">
                        <a:latin typeface="Cambria Math" panose="02040503050406030204" pitchFamily="18" charset="0"/>
                      </a:rPr>
                      <m:t> </m:t>
                    </m:r>
                    <m:r>
                      <a:rPr lang="nb-NO" sz="1100" b="0" i="1">
                        <a:latin typeface="Cambria Math" panose="02040503050406030204" pitchFamily="18" charset="0"/>
                      </a:rPr>
                      <m:t>𝑠𝑝𝑎𝑡𝑖𝑎𝑙</m:t>
                    </m:r>
                    <m:r>
                      <a:rPr lang="nb-NO" sz="1100" b="0" i="1">
                        <a:latin typeface="Cambria Math" panose="02040503050406030204" pitchFamily="18" charset="0"/>
                      </a:rPr>
                      <m:t> </m:t>
                    </m:r>
                    <m:r>
                      <a:rPr lang="nb-NO" sz="1100" b="0" i="1">
                        <a:latin typeface="Cambria Math" panose="02040503050406030204" pitchFamily="18" charset="0"/>
                      </a:rPr>
                      <m:t>𝑠𝑡𝑟𝑒𝑎𝑚𝑠</m:t>
                    </m:r>
                    <m:r>
                      <a:rPr lang="nb-NO" sz="1100" b="0" i="1">
                        <a:latin typeface="Cambria Math" panose="02040503050406030204" pitchFamily="18" charset="0"/>
                      </a:rPr>
                      <m:t> ∗</m:t>
                    </m:r>
                    <m:r>
                      <a:rPr lang="nb-NO" sz="1100" b="0" i="1">
                        <a:latin typeface="Cambria Math" panose="02040503050406030204" pitchFamily="18" charset="0"/>
                      </a:rPr>
                      <m:t>𝐻𝑇</m:t>
                    </m:r>
                    <m:r>
                      <a:rPr lang="nb-NO" sz="1100" b="0" i="1">
                        <a:latin typeface="Cambria Math" panose="02040503050406030204" pitchFamily="18" charset="0"/>
                      </a:rPr>
                      <m:t>−</m:t>
                    </m:r>
                    <m:r>
                      <a:rPr lang="nb-NO" sz="1100" b="0" i="1">
                        <a:latin typeface="Cambria Math" panose="02040503050406030204" pitchFamily="18" charset="0"/>
                      </a:rPr>
                      <m:t>𝐿𝑇𝐹</m:t>
                    </m:r>
                    <m:r>
                      <a:rPr lang="nb-NO" sz="1100" b="0" i="1">
                        <a:latin typeface="Cambria Math" panose="02040503050406030204" pitchFamily="18" charset="0"/>
                      </a:rPr>
                      <m:t>(4µ</m:t>
                    </m:r>
                    <m:r>
                      <a:rPr lang="nb-NO" sz="1100" b="0" i="1">
                        <a:latin typeface="Cambria Math" panose="02040503050406030204" pitchFamily="18" charset="0"/>
                      </a:rPr>
                      <m:t>𝑠</m:t>
                    </m:r>
                    <m:r>
                      <a:rPr lang="nb-NO" sz="1100" b="0" i="1">
                        <a:latin typeface="Cambria Math" panose="02040503050406030204" pitchFamily="18" charset="0"/>
                      </a:rPr>
                      <m:t>)</m:t>
                    </m:r>
                  </m:oMath>
                </m:oMathPara>
              </a14:m>
              <a:endParaRPr lang="nb-NO" sz="1100"/>
            </a:p>
          </xdr:txBody>
        </xdr:sp>
      </mc:Choice>
      <mc:Fallback xmlns="">
        <xdr:sp macro="" textlink="">
          <xdr:nvSpPr>
            <xdr:cNvPr id="3" name="TekstSylinder 2"/>
            <xdr:cNvSpPr txBox="1"/>
          </xdr:nvSpPr>
          <xdr:spPr>
            <a:xfrm>
              <a:off x="790575" y="1562100"/>
              <a:ext cx="7542514" cy="172227"/>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b-NO" sz="1100" b="0" i="0">
                  <a:latin typeface="Cambria Math" panose="02040503050406030204" pitchFamily="18" charset="0"/>
                </a:rPr>
                <a:t>𝐻𝑇 𝑝𝑟𝑒𝑎𝑚𝑏𝑙𝑒</a:t>
              </a:r>
              <a:r>
                <a:rPr lang="nb-NO" sz="1100" i="0">
                  <a:latin typeface="Cambria Math" panose="02040503050406030204" pitchFamily="18" charset="0"/>
                </a:rPr>
                <a:t>=</a:t>
              </a:r>
              <a:r>
                <a:rPr lang="nb-NO" sz="1100" b="0" i="0">
                  <a:latin typeface="Cambria Math" panose="02040503050406030204" pitchFamily="18" charset="0"/>
                </a:rPr>
                <a:t>𝐻𝑇−𝑆𝐼𝐺1(4µ𝑠)+𝐻𝑇−𝑆𝐼𝐺2(4µ𝑠)+𝐻𝑇−𝑆𝑇𝐹 (4µ𝑠)+𝑛𝑢𝑚𝑏𝑒𝑟 𝑜𝑓 𝑠𝑝𝑎𝑡𝑖𝑎𝑙 𝑠𝑡𝑟𝑒𝑎𝑚𝑠 ∗𝐻𝑇−𝐿𝑇𝐹(4µ𝑠)</a:t>
              </a:r>
              <a:endParaRPr lang="nb-NO" sz="1100"/>
            </a:p>
          </xdr:txBody>
        </xdr:sp>
      </mc:Fallback>
    </mc:AlternateContent>
    <xdr:clientData/>
  </xdr:oneCellAnchor>
  <xdr:oneCellAnchor>
    <xdr:from>
      <xdr:col>1</xdr:col>
      <xdr:colOff>0</xdr:colOff>
      <xdr:row>10</xdr:row>
      <xdr:rowOff>180975</xdr:rowOff>
    </xdr:from>
    <xdr:ext cx="9653220" cy="172227"/>
    <mc:AlternateContent xmlns:mc="http://schemas.openxmlformats.org/markup-compatibility/2006" xmlns:a14="http://schemas.microsoft.com/office/drawing/2010/main">
      <mc:Choice Requires="a14">
        <xdr:sp macro="" textlink="">
          <xdr:nvSpPr>
            <xdr:cNvPr id="4" name="TekstSylinder 3"/>
            <xdr:cNvSpPr txBox="1"/>
          </xdr:nvSpPr>
          <xdr:spPr>
            <a:xfrm>
              <a:off x="762000" y="2085975"/>
              <a:ext cx="9653220" cy="172227"/>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nb-NO" sz="1100" b="0"/>
                <a:t>V</a:t>
              </a:r>
              <a14:m>
                <m:oMath xmlns:m="http://schemas.openxmlformats.org/officeDocument/2006/math">
                  <m:r>
                    <a:rPr lang="nb-NO" sz="1100" b="0" i="1">
                      <a:latin typeface="Cambria Math" panose="02040503050406030204" pitchFamily="18" charset="0"/>
                    </a:rPr>
                    <m:t>𝐻𝑇</m:t>
                  </m:r>
                  <m:r>
                    <a:rPr lang="nb-NO" sz="1100" b="0" i="1">
                      <a:latin typeface="Cambria Math" panose="02040503050406030204" pitchFamily="18" charset="0"/>
                    </a:rPr>
                    <m:t> </m:t>
                  </m:r>
                  <m:r>
                    <a:rPr lang="nb-NO" sz="1100" b="0" i="1">
                      <a:latin typeface="Cambria Math" panose="02040503050406030204" pitchFamily="18" charset="0"/>
                    </a:rPr>
                    <m:t>𝑝𝑟𝑒𝑎𝑚𝑏𝑙𝑒</m:t>
                  </m:r>
                  <m:r>
                    <a:rPr lang="nb-NO" sz="1100" i="1">
                      <a:latin typeface="Cambria Math" panose="02040503050406030204" pitchFamily="18" charset="0"/>
                    </a:rPr>
                    <m:t>=</m:t>
                  </m:r>
                  <m:r>
                    <a:rPr lang="nb-NO" sz="1100" b="0" i="1">
                      <a:latin typeface="Cambria Math" panose="02040503050406030204" pitchFamily="18" charset="0"/>
                    </a:rPr>
                    <m:t>𝑉𝐻𝑇</m:t>
                  </m:r>
                  <m:r>
                    <a:rPr lang="nb-NO" sz="1100" b="0" i="1">
                      <a:latin typeface="Cambria Math" panose="02040503050406030204" pitchFamily="18" charset="0"/>
                    </a:rPr>
                    <m:t>−</m:t>
                  </m:r>
                  <m:r>
                    <a:rPr lang="nb-NO" sz="1100" b="0" i="1">
                      <a:latin typeface="Cambria Math" panose="02040503050406030204" pitchFamily="18" charset="0"/>
                    </a:rPr>
                    <m:t>𝑆𝐼𝐺</m:t>
                  </m:r>
                  <m:r>
                    <a:rPr lang="nb-NO" sz="1100" b="0" i="1">
                      <a:latin typeface="Cambria Math" panose="02040503050406030204" pitchFamily="18" charset="0"/>
                    </a:rPr>
                    <m:t>−</m:t>
                  </m:r>
                  <m:r>
                    <a:rPr lang="nb-NO" sz="1100" b="0" i="1">
                      <a:latin typeface="Cambria Math" panose="02040503050406030204" pitchFamily="18" charset="0"/>
                    </a:rPr>
                    <m:t>𝐴</m:t>
                  </m:r>
                  <m:r>
                    <a:rPr lang="nb-NO" sz="1100" b="0" i="1">
                      <a:latin typeface="Cambria Math" panose="02040503050406030204" pitchFamily="18" charset="0"/>
                    </a:rPr>
                    <m:t>1</m:t>
                  </m:r>
                  <m:d>
                    <m:dPr>
                      <m:ctrlPr>
                        <a:rPr lang="nb-NO" sz="1100" b="0" i="1">
                          <a:latin typeface="Cambria Math" panose="02040503050406030204" pitchFamily="18" charset="0"/>
                        </a:rPr>
                      </m:ctrlPr>
                    </m:dPr>
                    <m:e>
                      <m:r>
                        <a:rPr lang="nb-NO" sz="1100" b="0" i="1">
                          <a:latin typeface="Cambria Math" panose="02040503050406030204" pitchFamily="18" charset="0"/>
                        </a:rPr>
                        <m:t>4µ</m:t>
                      </m:r>
                      <m:r>
                        <a:rPr lang="nb-NO" sz="1100" b="0" i="1">
                          <a:latin typeface="Cambria Math" panose="02040503050406030204" pitchFamily="18" charset="0"/>
                        </a:rPr>
                        <m:t>𝑠</m:t>
                      </m:r>
                    </m:e>
                  </m:d>
                  <m:r>
                    <a:rPr lang="nb-NO" sz="1100" b="0" i="1">
                      <a:latin typeface="Cambria Math" panose="02040503050406030204" pitchFamily="18" charset="0"/>
                    </a:rPr>
                    <m:t>+</m:t>
                  </m:r>
                  <m:r>
                    <a:rPr lang="nb-NO" sz="1100" b="0" i="1">
                      <a:latin typeface="Cambria Math" panose="02040503050406030204" pitchFamily="18" charset="0"/>
                    </a:rPr>
                    <m:t>𝑉𝐻𝑇</m:t>
                  </m:r>
                  <m:r>
                    <a:rPr lang="nb-NO" sz="1100" b="0" i="1">
                      <a:latin typeface="Cambria Math" panose="02040503050406030204" pitchFamily="18" charset="0"/>
                    </a:rPr>
                    <m:t>−</m:t>
                  </m:r>
                  <m:r>
                    <a:rPr lang="nb-NO" sz="1100" b="0" i="1">
                      <a:latin typeface="Cambria Math" panose="02040503050406030204" pitchFamily="18" charset="0"/>
                    </a:rPr>
                    <m:t>𝑆𝐼𝐺</m:t>
                  </m:r>
                  <m:r>
                    <a:rPr lang="nb-NO" sz="1100" b="0" i="1">
                      <a:latin typeface="Cambria Math" panose="02040503050406030204" pitchFamily="18" charset="0"/>
                    </a:rPr>
                    <m:t>−</m:t>
                  </m:r>
                  <m:r>
                    <a:rPr lang="nb-NO" sz="1100" b="0" i="1">
                      <a:latin typeface="Cambria Math" panose="02040503050406030204" pitchFamily="18" charset="0"/>
                    </a:rPr>
                    <m:t>𝐴</m:t>
                  </m:r>
                  <m:r>
                    <a:rPr lang="nb-NO" sz="1100" b="0" i="1">
                      <a:latin typeface="Cambria Math" panose="02040503050406030204" pitchFamily="18" charset="0"/>
                    </a:rPr>
                    <m:t>2</m:t>
                  </m:r>
                  <m:d>
                    <m:dPr>
                      <m:ctrlPr>
                        <a:rPr lang="nb-NO" sz="1100" b="0" i="1">
                          <a:latin typeface="Cambria Math" panose="02040503050406030204" pitchFamily="18" charset="0"/>
                        </a:rPr>
                      </m:ctrlPr>
                    </m:dPr>
                    <m:e>
                      <m:r>
                        <a:rPr lang="nb-NO" sz="1100" b="0" i="1">
                          <a:latin typeface="Cambria Math" panose="02040503050406030204" pitchFamily="18" charset="0"/>
                        </a:rPr>
                        <m:t>4µ</m:t>
                      </m:r>
                      <m:r>
                        <a:rPr lang="nb-NO" sz="1100" b="0" i="1">
                          <a:latin typeface="Cambria Math" panose="02040503050406030204" pitchFamily="18" charset="0"/>
                        </a:rPr>
                        <m:t>𝑠</m:t>
                      </m:r>
                    </m:e>
                  </m:d>
                  <m:r>
                    <a:rPr lang="nb-NO" sz="1100" b="0" i="1">
                      <a:latin typeface="Cambria Math" panose="02040503050406030204" pitchFamily="18" charset="0"/>
                    </a:rPr>
                    <m:t>+</m:t>
                  </m:r>
                  <m:r>
                    <a:rPr lang="nb-NO" sz="1100" b="0" i="1">
                      <a:latin typeface="Cambria Math" panose="02040503050406030204" pitchFamily="18" charset="0"/>
                    </a:rPr>
                    <m:t>𝑉𝐻𝑇</m:t>
                  </m:r>
                  <m:r>
                    <a:rPr lang="nb-NO" sz="1100" b="0" i="1">
                      <a:latin typeface="Cambria Math" panose="02040503050406030204" pitchFamily="18" charset="0"/>
                    </a:rPr>
                    <m:t>−</m:t>
                  </m:r>
                  <m:r>
                    <a:rPr lang="nb-NO" sz="1100" b="0" i="1">
                      <a:latin typeface="Cambria Math" panose="02040503050406030204" pitchFamily="18" charset="0"/>
                    </a:rPr>
                    <m:t>𝑆𝑇𝐹</m:t>
                  </m:r>
                  <m:r>
                    <a:rPr lang="nb-NO" sz="1100" b="0" i="1">
                      <a:latin typeface="Cambria Math" panose="02040503050406030204" pitchFamily="18" charset="0"/>
                    </a:rPr>
                    <m:t> </m:t>
                  </m:r>
                  <m:d>
                    <m:dPr>
                      <m:ctrlPr>
                        <a:rPr lang="nb-NO" sz="1100" b="0" i="1">
                          <a:latin typeface="Cambria Math" panose="02040503050406030204" pitchFamily="18" charset="0"/>
                        </a:rPr>
                      </m:ctrlPr>
                    </m:dPr>
                    <m:e>
                      <m:r>
                        <a:rPr lang="nb-NO" sz="1100" b="0" i="1">
                          <a:latin typeface="Cambria Math" panose="02040503050406030204" pitchFamily="18" charset="0"/>
                        </a:rPr>
                        <m:t>4µ</m:t>
                      </m:r>
                      <m:r>
                        <a:rPr lang="nb-NO" sz="1100" b="0" i="1">
                          <a:latin typeface="Cambria Math" panose="02040503050406030204" pitchFamily="18" charset="0"/>
                        </a:rPr>
                        <m:t>𝑠</m:t>
                      </m:r>
                    </m:e>
                  </m:d>
                  <m:r>
                    <a:rPr lang="nb-NO" sz="1100" b="0" i="1">
                      <a:latin typeface="Cambria Math" panose="02040503050406030204" pitchFamily="18" charset="0"/>
                    </a:rPr>
                    <m:t>+</m:t>
                  </m:r>
                  <m:r>
                    <a:rPr lang="nb-NO" sz="1100" b="0" i="1">
                      <a:latin typeface="Cambria Math" panose="02040503050406030204" pitchFamily="18" charset="0"/>
                    </a:rPr>
                    <m:t>𝑛𝑢𝑚𝑏𝑒𝑟</m:t>
                  </m:r>
                  <m:r>
                    <a:rPr lang="nb-NO" sz="1100" b="0" i="1">
                      <a:latin typeface="Cambria Math" panose="02040503050406030204" pitchFamily="18" charset="0"/>
                    </a:rPr>
                    <m:t> </m:t>
                  </m:r>
                  <m:r>
                    <a:rPr lang="nb-NO" sz="1100" b="0" i="1">
                      <a:latin typeface="Cambria Math" panose="02040503050406030204" pitchFamily="18" charset="0"/>
                    </a:rPr>
                    <m:t>𝑜𝑓</m:t>
                  </m:r>
                  <m:r>
                    <a:rPr lang="nb-NO" sz="1100" b="0" i="1">
                      <a:latin typeface="Cambria Math" panose="02040503050406030204" pitchFamily="18" charset="0"/>
                    </a:rPr>
                    <m:t> </m:t>
                  </m:r>
                  <m:r>
                    <a:rPr lang="nb-NO" sz="1100" b="0" i="1">
                      <a:latin typeface="Cambria Math" panose="02040503050406030204" pitchFamily="18" charset="0"/>
                    </a:rPr>
                    <m:t>𝑠𝑝𝑎𝑡𝑖𝑎𝑙</m:t>
                  </m:r>
                  <m:r>
                    <a:rPr lang="nb-NO" sz="1100" b="0" i="1">
                      <a:latin typeface="Cambria Math" panose="02040503050406030204" pitchFamily="18" charset="0"/>
                    </a:rPr>
                    <m:t> </m:t>
                  </m:r>
                  <m:r>
                    <a:rPr lang="nb-NO" sz="1100" b="0" i="1">
                      <a:latin typeface="Cambria Math" panose="02040503050406030204" pitchFamily="18" charset="0"/>
                    </a:rPr>
                    <m:t>𝑠𝑡𝑟𝑒𝑎𝑚𝑠</m:t>
                  </m:r>
                  <m:r>
                    <a:rPr lang="nb-NO" sz="1100" b="0" i="1">
                      <a:latin typeface="Cambria Math" panose="02040503050406030204" pitchFamily="18" charset="0"/>
                    </a:rPr>
                    <m:t> ∗</m:t>
                  </m:r>
                  <m:r>
                    <a:rPr lang="nb-NO" sz="1100" b="0" i="1">
                      <a:latin typeface="Cambria Math" panose="02040503050406030204" pitchFamily="18" charset="0"/>
                    </a:rPr>
                    <m:t>𝑉𝐻𝑇</m:t>
                  </m:r>
                  <m:r>
                    <a:rPr lang="nb-NO" sz="1100" b="0" i="1">
                      <a:latin typeface="Cambria Math" panose="02040503050406030204" pitchFamily="18" charset="0"/>
                    </a:rPr>
                    <m:t>−</m:t>
                  </m:r>
                  <m:r>
                    <a:rPr lang="nb-NO" sz="1100" b="0" i="1">
                      <a:latin typeface="Cambria Math" panose="02040503050406030204" pitchFamily="18" charset="0"/>
                    </a:rPr>
                    <m:t>𝐿𝑇𝐹</m:t>
                  </m:r>
                  <m:d>
                    <m:dPr>
                      <m:ctrlPr>
                        <a:rPr lang="nb-NO" sz="1100" b="0" i="1">
                          <a:latin typeface="Cambria Math" panose="02040503050406030204" pitchFamily="18" charset="0"/>
                        </a:rPr>
                      </m:ctrlPr>
                    </m:dPr>
                    <m:e>
                      <m:r>
                        <a:rPr lang="nb-NO" sz="1100" b="0" i="1">
                          <a:latin typeface="Cambria Math" panose="02040503050406030204" pitchFamily="18" charset="0"/>
                        </a:rPr>
                        <m:t>4µ</m:t>
                      </m:r>
                      <m:r>
                        <a:rPr lang="nb-NO" sz="1100" b="0" i="1">
                          <a:latin typeface="Cambria Math" panose="02040503050406030204" pitchFamily="18" charset="0"/>
                        </a:rPr>
                        <m:t>𝑠</m:t>
                      </m:r>
                    </m:e>
                  </m:d>
                  <m:r>
                    <a:rPr lang="nb-NO" sz="1100" b="0" i="1">
                      <a:latin typeface="Cambria Math" panose="02040503050406030204" pitchFamily="18" charset="0"/>
                    </a:rPr>
                    <m:t>+</m:t>
                  </m:r>
                  <m:r>
                    <a:rPr lang="nb-NO" sz="1100" b="0" i="1">
                      <a:latin typeface="Cambria Math" panose="02040503050406030204" pitchFamily="18" charset="0"/>
                    </a:rPr>
                    <m:t>𝑉𝐻𝑇</m:t>
                  </m:r>
                  <m:r>
                    <a:rPr lang="nb-NO" sz="1100" b="0" i="1">
                      <a:latin typeface="Cambria Math" panose="02040503050406030204" pitchFamily="18" charset="0"/>
                    </a:rPr>
                    <m:t>−</m:t>
                  </m:r>
                  <m:r>
                    <a:rPr lang="nb-NO" sz="1100" b="0" i="1">
                      <a:latin typeface="Cambria Math" panose="02040503050406030204" pitchFamily="18" charset="0"/>
                    </a:rPr>
                    <m:t>𝑆𝐼𝐺</m:t>
                  </m:r>
                  <m:r>
                    <a:rPr lang="nb-NO" sz="1100" b="0" i="1">
                      <a:latin typeface="Cambria Math" panose="02040503050406030204" pitchFamily="18" charset="0"/>
                    </a:rPr>
                    <m:t>−</m:t>
                  </m:r>
                  <m:r>
                    <a:rPr lang="nb-NO" sz="1100" b="0" i="1">
                      <a:latin typeface="Cambria Math" panose="02040503050406030204" pitchFamily="18" charset="0"/>
                    </a:rPr>
                    <m:t>𝐵</m:t>
                  </m:r>
                  <m:r>
                    <a:rPr lang="nb-NO" sz="1100" b="0" i="1">
                      <a:latin typeface="Cambria Math" panose="02040503050406030204" pitchFamily="18" charset="0"/>
                    </a:rPr>
                    <m:t>(4µ</m:t>
                  </m:r>
                  <m:r>
                    <a:rPr lang="nb-NO" sz="1100" b="0" i="1">
                      <a:latin typeface="Cambria Math" panose="02040503050406030204" pitchFamily="18" charset="0"/>
                    </a:rPr>
                    <m:t>𝑠</m:t>
                  </m:r>
                  <m:r>
                    <a:rPr lang="nb-NO" sz="1100" b="0" i="1">
                      <a:latin typeface="Cambria Math" panose="02040503050406030204" pitchFamily="18" charset="0"/>
                    </a:rPr>
                    <m:t>)</m:t>
                  </m:r>
                </m:oMath>
              </a14:m>
              <a:endParaRPr lang="nb-NO" sz="1100"/>
            </a:p>
          </xdr:txBody>
        </xdr:sp>
      </mc:Choice>
      <mc:Fallback xmlns="">
        <xdr:sp macro="" textlink="">
          <xdr:nvSpPr>
            <xdr:cNvPr id="4" name="TekstSylinder 3"/>
            <xdr:cNvSpPr txBox="1"/>
          </xdr:nvSpPr>
          <xdr:spPr>
            <a:xfrm>
              <a:off x="762000" y="2085975"/>
              <a:ext cx="9653220" cy="172227"/>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nb-NO" sz="1100" b="0"/>
                <a:t>V</a:t>
              </a:r>
              <a:r>
                <a:rPr lang="nb-NO" sz="1100" b="0" i="0">
                  <a:latin typeface="Cambria Math" panose="02040503050406030204" pitchFamily="18" charset="0"/>
                </a:rPr>
                <a:t>𝐻𝑇 𝑝𝑟𝑒𝑎𝑚𝑏𝑙𝑒</a:t>
              </a:r>
              <a:r>
                <a:rPr lang="nb-NO" sz="1100" i="0">
                  <a:latin typeface="Cambria Math" panose="02040503050406030204" pitchFamily="18" charset="0"/>
                </a:rPr>
                <a:t>=</a:t>
              </a:r>
              <a:r>
                <a:rPr lang="nb-NO" sz="1100" b="0" i="0">
                  <a:latin typeface="Cambria Math" panose="02040503050406030204" pitchFamily="18" charset="0"/>
                </a:rPr>
                <a:t>𝑉𝐻𝑇−𝑆𝐼𝐺−𝐴1(4µ𝑠)+𝑉𝐻𝑇−𝑆𝐼𝐺−𝐴2(4µ𝑠)+𝑉𝐻𝑇−𝑆𝑇𝐹 (4µ𝑠)+𝑛𝑢𝑚𝑏𝑒𝑟 𝑜𝑓 𝑠𝑝𝑎𝑡𝑖𝑎𝑙 𝑠𝑡𝑟𝑒𝑎𝑚𝑠 ∗𝑉𝐻𝑇−𝐿𝑇𝐹(4µ𝑠)+𝑉𝐻𝑇−𝑆𝐼𝐺−𝐵(4µ𝑠)</a:t>
              </a:r>
              <a:endParaRPr lang="nb-NO" sz="1100"/>
            </a:p>
          </xdr:txBody>
        </xdr:sp>
      </mc:Fallback>
    </mc:AlternateContent>
    <xdr:clientData/>
  </xdr:oneCellAnchor>
  <xdr:oneCellAnchor>
    <xdr:from>
      <xdr:col>1</xdr:col>
      <xdr:colOff>0</xdr:colOff>
      <xdr:row>13</xdr:row>
      <xdr:rowOff>171450</xdr:rowOff>
    </xdr:from>
    <xdr:ext cx="7787388" cy="351506"/>
    <mc:AlternateContent xmlns:mc="http://schemas.openxmlformats.org/markup-compatibility/2006" xmlns:a14="http://schemas.microsoft.com/office/drawing/2010/main">
      <mc:Choice Requires="a14">
        <xdr:sp macro="" textlink="">
          <xdr:nvSpPr>
            <xdr:cNvPr id="6" name="TekstSylinder 5"/>
            <xdr:cNvSpPr txBox="1"/>
          </xdr:nvSpPr>
          <xdr:spPr>
            <a:xfrm>
              <a:off x="762000" y="2647950"/>
              <a:ext cx="7787388" cy="351506"/>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nb-NO" sz="1100" b="0" i="1">
                        <a:latin typeface="Cambria Math" panose="02040503050406030204" pitchFamily="18" charset="0"/>
                      </a:rPr>
                      <m:t>𝑠𝑦𝑚𝑏𝑜𝑙𝑠</m:t>
                    </m:r>
                    <m:r>
                      <a:rPr lang="nb-NO" sz="1100" b="0" i="1">
                        <a:latin typeface="Cambria Math" panose="02040503050406030204" pitchFamily="18" charset="0"/>
                      </a:rPr>
                      <m:t> </m:t>
                    </m:r>
                    <m:r>
                      <a:rPr lang="nb-NO" sz="1100" b="0" i="1">
                        <a:latin typeface="Cambria Math" panose="02040503050406030204" pitchFamily="18" charset="0"/>
                      </a:rPr>
                      <m:t>𝑅𝑇𝑆</m:t>
                    </m:r>
                    <m:r>
                      <a:rPr lang="nb-NO" sz="1100" b="0" i="1">
                        <a:latin typeface="Cambria Math" panose="02040503050406030204" pitchFamily="18" charset="0"/>
                      </a:rPr>
                      <m:t>_</m:t>
                    </m:r>
                    <m:r>
                      <a:rPr lang="nb-NO" sz="1100" b="0" i="1">
                        <a:latin typeface="Cambria Math" panose="02040503050406030204" pitchFamily="18" charset="0"/>
                      </a:rPr>
                      <m:t>𝐶𝑇𝑆</m:t>
                    </m:r>
                    <m:r>
                      <a:rPr lang="nb-NO" sz="1100" b="0" i="1">
                        <a:latin typeface="Cambria Math" panose="02040503050406030204" pitchFamily="18" charset="0"/>
                      </a:rPr>
                      <m:t>_</m:t>
                    </m:r>
                    <m:r>
                      <a:rPr lang="nb-NO" sz="1100" b="0" i="1">
                        <a:latin typeface="Cambria Math" panose="02040503050406030204" pitchFamily="18" charset="0"/>
                      </a:rPr>
                      <m:t>𝐴𝐶𝐾</m:t>
                    </m:r>
                    <m:r>
                      <a:rPr lang="nb-NO" sz="1100" i="1">
                        <a:latin typeface="Cambria Math" panose="02040503050406030204" pitchFamily="18" charset="0"/>
                      </a:rPr>
                      <m:t>=</m:t>
                    </m:r>
                    <m:r>
                      <a:rPr lang="nb-NO" sz="1100" b="0" i="1">
                        <a:latin typeface="Cambria Math" panose="02040503050406030204" pitchFamily="18" charset="0"/>
                      </a:rPr>
                      <m:t>𝑅𝑂𝑈𝑁𝐷𝑈𝑃</m:t>
                    </m:r>
                    <m:f>
                      <m:fPr>
                        <m:ctrlPr>
                          <a:rPr lang="nb-NO" sz="1100" i="1">
                            <a:latin typeface="Cambria Math" panose="02040503050406030204" pitchFamily="18" charset="0"/>
                          </a:rPr>
                        </m:ctrlPr>
                      </m:fPr>
                      <m:num>
                        <m:r>
                          <a:rPr lang="nb-NO" sz="1100" b="0" i="1">
                            <a:latin typeface="Cambria Math" panose="02040503050406030204" pitchFamily="18" charset="0"/>
                          </a:rPr>
                          <m:t>𝑎𝑚𝑜𝑢𝑛𝑡</m:t>
                        </m:r>
                        <m:r>
                          <a:rPr lang="nb-NO" sz="1100" b="0" i="1">
                            <a:latin typeface="Cambria Math" panose="02040503050406030204" pitchFamily="18" charset="0"/>
                          </a:rPr>
                          <m:t> </m:t>
                        </m:r>
                        <m:r>
                          <a:rPr lang="nb-NO" sz="1100" b="0" i="1">
                            <a:latin typeface="Cambria Math" panose="02040503050406030204" pitchFamily="18" charset="0"/>
                          </a:rPr>
                          <m:t>𝑜𝑓</m:t>
                        </m:r>
                        <m:r>
                          <a:rPr lang="nb-NO" sz="1100" b="0" i="1">
                            <a:latin typeface="Cambria Math" panose="02040503050406030204" pitchFamily="18" charset="0"/>
                          </a:rPr>
                          <m:t> </m:t>
                        </m:r>
                        <m:r>
                          <a:rPr lang="nb-NO" sz="1100" b="0" i="1">
                            <a:latin typeface="Cambria Math" panose="02040503050406030204" pitchFamily="18" charset="0"/>
                          </a:rPr>
                          <m:t>𝑏𝑦𝑡𝑒</m:t>
                        </m:r>
                        <m:r>
                          <a:rPr lang="nb-NO" sz="1100" b="0" i="1">
                            <a:latin typeface="Cambria Math" panose="02040503050406030204" pitchFamily="18" charset="0"/>
                          </a:rPr>
                          <m:t>∗8</m:t>
                        </m:r>
                      </m:num>
                      <m:den>
                        <m:r>
                          <a:rPr lang="nb-NO" sz="1100" b="0" i="1">
                            <a:latin typeface="Cambria Math" panose="02040503050406030204" pitchFamily="18" charset="0"/>
                          </a:rPr>
                          <m:t>𝑑𝑎𝑡𝑎</m:t>
                        </m:r>
                        <m:r>
                          <a:rPr lang="nb-NO" sz="1100" b="0" i="1">
                            <a:latin typeface="Cambria Math" panose="02040503050406030204" pitchFamily="18" charset="0"/>
                          </a:rPr>
                          <m:t> </m:t>
                        </m:r>
                        <m:r>
                          <a:rPr lang="nb-NO" sz="1100" b="0" i="1">
                            <a:solidFill>
                              <a:schemeClr val="tx1"/>
                            </a:solidFill>
                            <a:effectLst/>
                            <a:latin typeface="Cambria Math" panose="02040503050406030204" pitchFamily="18" charset="0"/>
                            <a:ea typeface="+mn-ea"/>
                            <a:cs typeface="+mn-cs"/>
                          </a:rPr>
                          <m:t>𝑠𝑢𝑏𝑐𝑎𝑟𝑟𝑖𝑒𝑟𝑠</m:t>
                        </m:r>
                        <m:r>
                          <a:rPr lang="nb-NO" sz="1100" b="0" i="1">
                            <a:solidFill>
                              <a:schemeClr val="tx1"/>
                            </a:solidFill>
                            <a:effectLst/>
                            <a:latin typeface="Cambria Math" panose="02040503050406030204" pitchFamily="18" charset="0"/>
                            <a:ea typeface="+mn-ea"/>
                            <a:cs typeface="+mn-cs"/>
                          </a:rPr>
                          <m:t> </m:t>
                        </m:r>
                        <m:r>
                          <a:rPr lang="nb-NO" sz="1100" b="0" i="1">
                            <a:solidFill>
                              <a:schemeClr val="tx1"/>
                            </a:solidFill>
                            <a:effectLst/>
                            <a:latin typeface="Cambria Math" panose="02040503050406030204" pitchFamily="18" charset="0"/>
                            <a:ea typeface="+mn-ea"/>
                            <a:cs typeface="+mn-cs"/>
                          </a:rPr>
                          <m:t>𝑂𝐹𝐷𝑀</m:t>
                        </m:r>
                        <m:r>
                          <a:rPr lang="nb-NO" sz="1100" b="0" i="1">
                            <a:solidFill>
                              <a:schemeClr val="tx1"/>
                            </a:solidFill>
                            <a:effectLst/>
                            <a:latin typeface="Cambria Math" panose="02040503050406030204" pitchFamily="18" charset="0"/>
                            <a:ea typeface="+mn-ea"/>
                            <a:cs typeface="+mn-cs"/>
                          </a:rPr>
                          <m:t> </m:t>
                        </m:r>
                        <m:d>
                          <m:dPr>
                            <m:ctrlPr>
                              <a:rPr lang="nb-NO" sz="1100" b="0" i="1">
                                <a:solidFill>
                                  <a:schemeClr val="tx1"/>
                                </a:solidFill>
                                <a:effectLst/>
                                <a:latin typeface="Cambria Math" panose="02040503050406030204" pitchFamily="18" charset="0"/>
                                <a:ea typeface="+mn-ea"/>
                                <a:cs typeface="+mn-cs"/>
                              </a:rPr>
                            </m:ctrlPr>
                          </m:dPr>
                          <m:e>
                            <m:r>
                              <a:rPr lang="nb-NO" sz="1100" b="0" i="1">
                                <a:solidFill>
                                  <a:schemeClr val="tx1"/>
                                </a:solidFill>
                                <a:effectLst/>
                                <a:latin typeface="Cambria Math" panose="02040503050406030204" pitchFamily="18" charset="0"/>
                                <a:ea typeface="+mn-ea"/>
                                <a:cs typeface="+mn-cs"/>
                              </a:rPr>
                              <m:t>𝑛𝑜𝑛𝐻𝑇</m:t>
                            </m:r>
                          </m:e>
                        </m:d>
                        <m:d>
                          <m:dPr>
                            <m:ctrlPr>
                              <a:rPr lang="nb-NO" sz="1100" b="0" i="1">
                                <a:solidFill>
                                  <a:schemeClr val="tx1"/>
                                </a:solidFill>
                                <a:effectLst/>
                                <a:latin typeface="Cambria Math" panose="02040503050406030204" pitchFamily="18" charset="0"/>
                                <a:ea typeface="+mn-ea"/>
                                <a:cs typeface="+mn-cs"/>
                              </a:rPr>
                            </m:ctrlPr>
                          </m:dPr>
                          <m:e>
                            <m:r>
                              <a:rPr lang="nb-NO" sz="1100" b="0" i="1">
                                <a:solidFill>
                                  <a:schemeClr val="tx1"/>
                                </a:solidFill>
                                <a:effectLst/>
                                <a:latin typeface="Cambria Math" panose="02040503050406030204" pitchFamily="18" charset="0"/>
                                <a:ea typeface="+mn-ea"/>
                                <a:cs typeface="+mn-cs"/>
                              </a:rPr>
                              <m:t>48</m:t>
                            </m:r>
                          </m:e>
                        </m:d>
                        <m:r>
                          <a:rPr lang="nb-NO" sz="1100" b="0" i="1">
                            <a:solidFill>
                              <a:schemeClr val="tx1"/>
                            </a:solidFill>
                            <a:effectLst/>
                            <a:latin typeface="Cambria Math" panose="02040503050406030204" pitchFamily="18" charset="0"/>
                            <a:ea typeface="+mn-ea"/>
                            <a:cs typeface="+mn-cs"/>
                          </a:rPr>
                          <m:t>∗</m:t>
                        </m:r>
                        <m:r>
                          <a:rPr lang="nb-NO" sz="1100" b="0" i="1">
                            <a:latin typeface="Cambria Math" panose="02040503050406030204" pitchFamily="18" charset="0"/>
                          </a:rPr>
                          <m:t>𝑏𝑖𝑡𝑠</m:t>
                        </m:r>
                        <m:r>
                          <a:rPr lang="nb-NO" sz="1100" b="0" i="1">
                            <a:latin typeface="Cambria Math" panose="02040503050406030204" pitchFamily="18" charset="0"/>
                          </a:rPr>
                          <m:t> </m:t>
                        </m:r>
                        <m:r>
                          <a:rPr lang="nb-NO" sz="1100" b="0" i="1">
                            <a:latin typeface="Cambria Math" panose="02040503050406030204" pitchFamily="18" charset="0"/>
                          </a:rPr>
                          <m:t>𝑝𝑟</m:t>
                        </m:r>
                        <m:r>
                          <a:rPr lang="nb-NO" sz="1100" b="0" i="1">
                            <a:latin typeface="Cambria Math" panose="02040503050406030204" pitchFamily="18" charset="0"/>
                          </a:rPr>
                          <m:t> </m:t>
                        </m:r>
                        <m:r>
                          <a:rPr lang="nb-NO" sz="1100" b="0" i="1">
                            <a:latin typeface="Cambria Math" panose="02040503050406030204" pitchFamily="18" charset="0"/>
                          </a:rPr>
                          <m:t>𝑠𝑢𝑏𝑐𝑎𝑟𝑟𝑖𝑒𝑟</m:t>
                        </m:r>
                        <m:r>
                          <a:rPr lang="nb-NO" sz="1100" b="0" i="1">
                            <a:latin typeface="Cambria Math" panose="02040503050406030204" pitchFamily="18" charset="0"/>
                          </a:rPr>
                          <m:t>∗ </m:t>
                        </m:r>
                        <m:r>
                          <a:rPr lang="nb-NO" sz="1100" b="0" i="1">
                            <a:latin typeface="Cambria Math" panose="02040503050406030204" pitchFamily="18" charset="0"/>
                          </a:rPr>
                          <m:t>𝑐𝑜𝑑𝑖𝑛𝑔</m:t>
                        </m:r>
                        <m:r>
                          <a:rPr lang="nb-NO" sz="1100" b="0" i="1">
                            <a:latin typeface="Cambria Math" panose="02040503050406030204" pitchFamily="18" charset="0"/>
                          </a:rPr>
                          <m:t> </m:t>
                        </m:r>
                        <m:r>
                          <a:rPr lang="nb-NO" sz="1100" b="0" i="1">
                            <a:latin typeface="Cambria Math" panose="02040503050406030204" pitchFamily="18" charset="0"/>
                          </a:rPr>
                          <m:t>𝑣𝑎𝑙𝑢𝑒</m:t>
                        </m:r>
                        <m:r>
                          <a:rPr lang="nb-NO" sz="1100" b="0" i="1">
                            <a:latin typeface="Cambria Math" panose="02040503050406030204" pitchFamily="18" charset="0"/>
                          </a:rPr>
                          <m:t> </m:t>
                        </m:r>
                      </m:den>
                    </m:f>
                    <m:r>
                      <a:rPr lang="nb-NO" sz="1100" b="0" i="1">
                        <a:latin typeface="Cambria Math" panose="02040503050406030204" pitchFamily="18" charset="0"/>
                      </a:rPr>
                      <m:t>[</m:t>
                    </m:r>
                    <m:r>
                      <a:rPr lang="nb-NO" sz="1100" b="0" i="1">
                        <a:latin typeface="Cambria Math" panose="02040503050406030204" pitchFamily="18" charset="0"/>
                      </a:rPr>
                      <m:t>𝑠𝑦𝑚𝑏𝑜𝑙𝑠</m:t>
                    </m:r>
                    <m:r>
                      <a:rPr lang="nb-NO" sz="1100" b="0" i="1">
                        <a:latin typeface="Cambria Math" panose="02040503050406030204" pitchFamily="18" charset="0"/>
                      </a:rPr>
                      <m:t>]</m:t>
                    </m:r>
                  </m:oMath>
                </m:oMathPara>
              </a14:m>
              <a:endParaRPr lang="nb-NO" sz="1100"/>
            </a:p>
          </xdr:txBody>
        </xdr:sp>
      </mc:Choice>
      <mc:Fallback xmlns="">
        <xdr:sp macro="" textlink="">
          <xdr:nvSpPr>
            <xdr:cNvPr id="6" name="TekstSylinder 5"/>
            <xdr:cNvSpPr txBox="1"/>
          </xdr:nvSpPr>
          <xdr:spPr>
            <a:xfrm>
              <a:off x="762000" y="2647950"/>
              <a:ext cx="7787388" cy="351506"/>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b-NO" sz="1100" b="0" i="0">
                  <a:latin typeface="Cambria Math" panose="02040503050406030204" pitchFamily="18" charset="0"/>
                </a:rPr>
                <a:t>𝑠𝑦𝑚𝑏𝑜𝑙𝑠 𝑅𝑇𝑆_𝐶𝑇𝑆_𝐴𝐶𝐾</a:t>
              </a:r>
              <a:r>
                <a:rPr lang="nb-NO" sz="1100" i="0">
                  <a:latin typeface="Cambria Math" panose="02040503050406030204" pitchFamily="18" charset="0"/>
                </a:rPr>
                <a:t>=</a:t>
              </a:r>
              <a:r>
                <a:rPr lang="nb-NO" sz="1100" b="0" i="0">
                  <a:latin typeface="Cambria Math" panose="02040503050406030204" pitchFamily="18" charset="0"/>
                </a:rPr>
                <a:t>𝑅𝑂𝑈𝑁𝐷𝑈𝑃 (𝑎𝑚𝑜𝑢𝑛𝑡 𝑜𝑓 𝑏𝑦𝑡𝑒∗8)/(𝑑𝑎𝑡𝑎 </a:t>
              </a:r>
              <a:r>
                <a:rPr lang="nb-NO" sz="1100" b="0" i="0">
                  <a:solidFill>
                    <a:schemeClr val="tx1"/>
                  </a:solidFill>
                  <a:effectLst/>
                  <a:latin typeface="Cambria Math" panose="02040503050406030204" pitchFamily="18" charset="0"/>
                  <a:ea typeface="+mn-ea"/>
                  <a:cs typeface="+mn-cs"/>
                </a:rPr>
                <a:t>𝑠𝑢𝑏𝑐𝑎𝑟𝑟𝑖𝑒𝑟𝑠 𝑂𝐹𝐷𝑀 (𝑛𝑜𝑛𝐻𝑇)(48)∗</a:t>
              </a:r>
              <a:r>
                <a:rPr lang="nb-NO" sz="1100" b="0" i="0">
                  <a:latin typeface="Cambria Math" panose="02040503050406030204" pitchFamily="18" charset="0"/>
                </a:rPr>
                <a:t>𝑏𝑖𝑡𝑠 𝑝𝑟 𝑠𝑢𝑏𝑐𝑎𝑟𝑟𝑖𝑒𝑟∗ 𝑐𝑜𝑑𝑖𝑛𝑔 𝑣𝑎𝑙𝑢𝑒 )[𝑠𝑦𝑚𝑏𝑜𝑙𝑠]</a:t>
              </a:r>
              <a:endParaRPr lang="nb-NO" sz="1100"/>
            </a:p>
          </xdr:txBody>
        </xdr:sp>
      </mc:Fallback>
    </mc:AlternateContent>
    <xdr:clientData/>
  </xdr:oneCellAnchor>
  <xdr:oneCellAnchor>
    <xdr:from>
      <xdr:col>0</xdr:col>
      <xdr:colOff>733425</xdr:colOff>
      <xdr:row>17</xdr:row>
      <xdr:rowOff>180975</xdr:rowOff>
    </xdr:from>
    <xdr:ext cx="8016105" cy="172227"/>
    <mc:AlternateContent xmlns:mc="http://schemas.openxmlformats.org/markup-compatibility/2006" xmlns:a14="http://schemas.microsoft.com/office/drawing/2010/main">
      <mc:Choice Requires="a14">
        <xdr:sp macro="" textlink="">
          <xdr:nvSpPr>
            <xdr:cNvPr id="7" name="TekstSylinder 6"/>
            <xdr:cNvSpPr txBox="1"/>
          </xdr:nvSpPr>
          <xdr:spPr>
            <a:xfrm>
              <a:off x="733425" y="3419475"/>
              <a:ext cx="8016105" cy="172227"/>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nb-NO" sz="1100" b="0" i="1">
                        <a:latin typeface="Cambria Math" panose="02040503050406030204" pitchFamily="18" charset="0"/>
                      </a:rPr>
                      <m:t>𝑑𝑎𝑡𝑎𝑏𝑖𝑡𝑠</m:t>
                    </m:r>
                    <m:r>
                      <a:rPr lang="nb-NO" sz="1100" b="0" i="1">
                        <a:latin typeface="Cambria Math" panose="02040503050406030204" pitchFamily="18" charset="0"/>
                      </a:rPr>
                      <m:t> </m:t>
                    </m:r>
                    <m:r>
                      <a:rPr lang="nb-NO" sz="1100" b="0" i="1">
                        <a:latin typeface="Cambria Math" panose="02040503050406030204" pitchFamily="18" charset="0"/>
                      </a:rPr>
                      <m:t>𝑡𝑜</m:t>
                    </m:r>
                    <m:r>
                      <a:rPr lang="nb-NO" sz="1100" b="0" i="1">
                        <a:latin typeface="Cambria Math" panose="02040503050406030204" pitchFamily="18" charset="0"/>
                      </a:rPr>
                      <m:t> </m:t>
                    </m:r>
                    <m:r>
                      <a:rPr lang="nb-NO" sz="1100" b="0" i="1">
                        <a:latin typeface="Cambria Math" panose="02040503050406030204" pitchFamily="18" charset="0"/>
                      </a:rPr>
                      <m:t>𝑠𝑒𝑛𝑑</m:t>
                    </m:r>
                    <m:r>
                      <a:rPr lang="nb-NO" sz="1100" b="0" i="1">
                        <a:latin typeface="Cambria Math" panose="02040503050406030204" pitchFamily="18" charset="0"/>
                      </a:rPr>
                      <m:t>=16 </m:t>
                    </m:r>
                    <m:r>
                      <a:rPr lang="nb-NO" sz="1100" b="0" i="1">
                        <a:latin typeface="Cambria Math" panose="02040503050406030204" pitchFamily="18" charset="0"/>
                      </a:rPr>
                      <m:t>𝑠𝑒𝑟𝑣𝑖𝑐𝑒</m:t>
                    </m:r>
                    <m:r>
                      <a:rPr lang="nb-NO" sz="1100" b="0" i="1">
                        <a:latin typeface="Cambria Math" panose="02040503050406030204" pitchFamily="18" charset="0"/>
                      </a:rPr>
                      <m:t> </m:t>
                    </m:r>
                    <m:r>
                      <a:rPr lang="nb-NO" sz="1100" b="0" i="1">
                        <a:latin typeface="Cambria Math" panose="02040503050406030204" pitchFamily="18" charset="0"/>
                      </a:rPr>
                      <m:t>𝑏𝑖𝑡</m:t>
                    </m:r>
                    <m:r>
                      <a:rPr lang="nb-NO" sz="1100" b="0" i="1">
                        <a:latin typeface="Cambria Math" panose="02040503050406030204" pitchFamily="18" charset="0"/>
                      </a:rPr>
                      <m:t>+</m:t>
                    </m:r>
                    <m:d>
                      <m:dPr>
                        <m:ctrlPr>
                          <a:rPr lang="nb-NO" sz="1100" b="0" i="1">
                            <a:latin typeface="Cambria Math" panose="02040503050406030204" pitchFamily="18" charset="0"/>
                          </a:rPr>
                        </m:ctrlPr>
                      </m:dPr>
                      <m:e>
                        <m:r>
                          <a:rPr lang="nb-NO" sz="1100" b="0" i="1">
                            <a:latin typeface="Cambria Math" panose="02040503050406030204" pitchFamily="18" charset="0"/>
                          </a:rPr>
                          <m:t>𝑀𝑃𝐷𝑈</m:t>
                        </m:r>
                        <m:r>
                          <a:rPr lang="nb-NO" sz="1100" b="0" i="1">
                            <a:latin typeface="Cambria Math" panose="02040503050406030204" pitchFamily="18" charset="0"/>
                          </a:rPr>
                          <m:t> </m:t>
                        </m:r>
                        <m:r>
                          <a:rPr lang="nb-NO" sz="1100" b="0" i="1">
                            <a:latin typeface="Cambria Math" panose="02040503050406030204" pitchFamily="18" charset="0"/>
                          </a:rPr>
                          <m:t>𝑖𝑛</m:t>
                        </m:r>
                        <m:r>
                          <a:rPr lang="nb-NO" sz="1100" b="0" i="1">
                            <a:latin typeface="Cambria Math" panose="02040503050406030204" pitchFamily="18" charset="0"/>
                          </a:rPr>
                          <m:t> </m:t>
                        </m:r>
                        <m:r>
                          <a:rPr lang="nb-NO" sz="1100" b="0" i="1">
                            <a:latin typeface="Cambria Math" panose="02040503050406030204" pitchFamily="18" charset="0"/>
                          </a:rPr>
                          <m:t>𝑏𝑦𝑡𝑒𝑠</m:t>
                        </m:r>
                        <m:r>
                          <a:rPr lang="nb-NO" sz="1100" b="0" i="1">
                            <a:latin typeface="Cambria Math" panose="02040503050406030204" pitchFamily="18" charset="0"/>
                          </a:rPr>
                          <m:t> ∗8</m:t>
                        </m:r>
                      </m:e>
                    </m:d>
                    <m:r>
                      <a:rPr lang="nb-NO" sz="1100" b="0" i="1">
                        <a:latin typeface="Cambria Math" panose="02040503050406030204" pitchFamily="18" charset="0"/>
                      </a:rPr>
                      <m:t>+8 </m:t>
                    </m:r>
                    <m:r>
                      <a:rPr lang="nb-NO" sz="1100" b="0" i="1">
                        <a:latin typeface="Cambria Math" panose="02040503050406030204" pitchFamily="18" charset="0"/>
                      </a:rPr>
                      <m:t>𝑡𝑎𝑖𝑙𝑏𝑖𝑡</m:t>
                    </m:r>
                    <m:r>
                      <a:rPr lang="nb-NO" sz="1100" b="0" i="1">
                        <a:latin typeface="Cambria Math" panose="02040503050406030204" pitchFamily="18" charset="0"/>
                      </a:rPr>
                      <m:t>  </m:t>
                    </m:r>
                    <m:d>
                      <m:dPr>
                        <m:begChr m:val="["/>
                        <m:endChr m:val="]"/>
                        <m:ctrlPr>
                          <a:rPr lang="nb-NO" sz="1100" b="0" i="1">
                            <a:latin typeface="Cambria Math" panose="02040503050406030204" pitchFamily="18" charset="0"/>
                          </a:rPr>
                        </m:ctrlPr>
                      </m:dPr>
                      <m:e>
                        <m:r>
                          <a:rPr lang="nb-NO" sz="1100" b="0" i="1">
                            <a:latin typeface="Cambria Math" panose="02040503050406030204" pitchFamily="18" charset="0"/>
                          </a:rPr>
                          <m:t>𝑏𝑖𝑡𝑠</m:t>
                        </m:r>
                      </m:e>
                    </m:d>
                    <m:r>
                      <a:rPr lang="nb-NO" sz="1100" b="0" i="1">
                        <a:latin typeface="Cambria Math" panose="02040503050406030204" pitchFamily="18" charset="0"/>
                      </a:rPr>
                      <m:t>  (</m:t>
                    </m:r>
                    <m:r>
                      <a:rPr lang="nb-NO" sz="1100" b="0" i="1">
                        <a:latin typeface="Cambria Math" panose="02040503050406030204" pitchFamily="18" charset="0"/>
                      </a:rPr>
                      <m:t>𝑡h𝑖𝑠</m:t>
                    </m:r>
                    <m:r>
                      <a:rPr lang="nb-NO" sz="1100" b="0" i="1">
                        <a:latin typeface="Cambria Math" panose="02040503050406030204" pitchFamily="18" charset="0"/>
                      </a:rPr>
                      <m:t> </m:t>
                    </m:r>
                    <m:r>
                      <a:rPr lang="nb-NO" sz="1100" b="0" i="1">
                        <a:latin typeface="Cambria Math" panose="02040503050406030204" pitchFamily="18" charset="0"/>
                      </a:rPr>
                      <m:t>𝑓𝑜𝑟𝑚𝑢𝑙𝑎</m:t>
                    </m:r>
                    <m:r>
                      <a:rPr lang="nb-NO" sz="1100" b="0" i="1">
                        <a:latin typeface="Cambria Math" panose="02040503050406030204" pitchFamily="18" charset="0"/>
                      </a:rPr>
                      <m:t> </m:t>
                    </m:r>
                    <m:r>
                      <a:rPr lang="nb-NO" sz="1100" b="0" i="1">
                        <a:latin typeface="Cambria Math" panose="02040503050406030204" pitchFamily="18" charset="0"/>
                      </a:rPr>
                      <m:t>𝑖𝑠</m:t>
                    </m:r>
                    <m:r>
                      <a:rPr lang="nb-NO" sz="1100" b="0" i="1">
                        <a:latin typeface="Cambria Math" panose="02040503050406030204" pitchFamily="18" charset="0"/>
                      </a:rPr>
                      <m:t> </m:t>
                    </m:r>
                    <m:r>
                      <a:rPr lang="nb-NO" sz="1100" b="0" i="1">
                        <a:latin typeface="Cambria Math" panose="02040503050406030204" pitchFamily="18" charset="0"/>
                      </a:rPr>
                      <m:t>𝑓𝑜𝑟</m:t>
                    </m:r>
                    <m:r>
                      <a:rPr lang="nb-NO" sz="1100" b="0" i="1">
                        <a:latin typeface="Cambria Math" panose="02040503050406030204" pitchFamily="18" charset="0"/>
                      </a:rPr>
                      <m:t> </m:t>
                    </m:r>
                    <m:r>
                      <a:rPr lang="nb-NO" sz="1100" b="0" i="1">
                        <a:latin typeface="Cambria Math" panose="02040503050406030204" pitchFamily="18" charset="0"/>
                      </a:rPr>
                      <m:t>𝐵𝑖𝑛𝑎𝑟𝑦</m:t>
                    </m:r>
                    <m:r>
                      <a:rPr lang="nb-NO" sz="1100" b="0" i="1">
                        <a:latin typeface="Cambria Math" panose="02040503050406030204" pitchFamily="18" charset="0"/>
                      </a:rPr>
                      <m:t> </m:t>
                    </m:r>
                    <m:r>
                      <a:rPr lang="nb-NO" sz="1100" b="0" i="1">
                        <a:latin typeface="Cambria Math" panose="02040503050406030204" pitchFamily="18" charset="0"/>
                      </a:rPr>
                      <m:t>𝐶𝑜𝑛𝑣𝑜𝑙𝑢𝑡𝑖𝑜𝑛</m:t>
                    </m:r>
                    <m:r>
                      <a:rPr lang="nb-NO" sz="1100" b="0" i="1">
                        <a:latin typeface="Cambria Math" panose="02040503050406030204" pitchFamily="18" charset="0"/>
                      </a:rPr>
                      <m:t> </m:t>
                    </m:r>
                    <m:r>
                      <a:rPr lang="nb-NO" sz="1100" b="0" i="1">
                        <a:latin typeface="Cambria Math" panose="02040503050406030204" pitchFamily="18" charset="0"/>
                      </a:rPr>
                      <m:t>𝐶𝑜𝑑𝑒</m:t>
                    </m:r>
                    <m:r>
                      <a:rPr lang="nb-NO" sz="1100" b="0" i="1">
                        <a:latin typeface="Cambria Math" panose="02040503050406030204" pitchFamily="18" charset="0"/>
                      </a:rPr>
                      <m:t>, </m:t>
                    </m:r>
                    <m:r>
                      <a:rPr lang="nb-NO" sz="1100" b="0" i="1">
                        <a:latin typeface="Cambria Math" panose="02040503050406030204" pitchFamily="18" charset="0"/>
                      </a:rPr>
                      <m:t>𝐵𝐶𝐶</m:t>
                    </m:r>
                    <m:r>
                      <a:rPr lang="nb-NO" sz="1100" b="0" i="1">
                        <a:latin typeface="Cambria Math" panose="02040503050406030204" pitchFamily="18" charset="0"/>
                      </a:rPr>
                      <m:t>)</m:t>
                    </m:r>
                  </m:oMath>
                </m:oMathPara>
              </a14:m>
              <a:endParaRPr lang="nb-NO" sz="1100"/>
            </a:p>
          </xdr:txBody>
        </xdr:sp>
      </mc:Choice>
      <mc:Fallback xmlns="">
        <xdr:sp macro="" textlink="">
          <xdr:nvSpPr>
            <xdr:cNvPr id="7" name="TekstSylinder 6"/>
            <xdr:cNvSpPr txBox="1"/>
          </xdr:nvSpPr>
          <xdr:spPr>
            <a:xfrm>
              <a:off x="733425" y="3419475"/>
              <a:ext cx="8016105" cy="172227"/>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b-NO" sz="1100" b="0" i="0">
                  <a:latin typeface="Cambria Math" panose="02040503050406030204" pitchFamily="18" charset="0"/>
                </a:rPr>
                <a:t>𝑑𝑎𝑡𝑎𝑏𝑖𝑡𝑠 𝑡𝑜 𝑠𝑒𝑛𝑑=16 𝑠𝑒𝑟𝑣𝑖𝑐𝑒 𝑏𝑖𝑡+(𝑀𝑃𝐷𝑈 𝑖𝑛 𝑏𝑦𝑡𝑒𝑠 ∗8)+8 𝑡𝑎𝑖𝑙𝑏𝑖𝑡  [𝑏𝑖𝑡𝑠]   (𝑡ℎ𝑖𝑠 𝑓𝑜𝑟𝑚𝑢𝑙𝑎 𝑖𝑠 𝑓𝑜𝑟 𝐵𝑖𝑛𝑎𝑟𝑦 𝐶𝑜𝑛𝑣𝑜𝑙𝑢𝑡𝑖𝑜𝑛 𝐶𝑜𝑑𝑒, 𝐵𝐶𝐶)</a:t>
              </a:r>
              <a:endParaRPr lang="nb-NO" sz="1100"/>
            </a:p>
          </xdr:txBody>
        </xdr:sp>
      </mc:Fallback>
    </mc:AlternateContent>
    <xdr:clientData/>
  </xdr:oneCellAnchor>
  <xdr:oneCellAnchor>
    <xdr:from>
      <xdr:col>0</xdr:col>
      <xdr:colOff>733425</xdr:colOff>
      <xdr:row>21</xdr:row>
      <xdr:rowOff>9525</xdr:rowOff>
    </xdr:from>
    <xdr:ext cx="6690485" cy="351058"/>
    <mc:AlternateContent xmlns:mc="http://schemas.openxmlformats.org/markup-compatibility/2006" xmlns:a14="http://schemas.microsoft.com/office/drawing/2010/main">
      <mc:Choice Requires="a14">
        <xdr:sp macro="" textlink="">
          <xdr:nvSpPr>
            <xdr:cNvPr id="8" name="TekstSylinder 7"/>
            <xdr:cNvSpPr txBox="1"/>
          </xdr:nvSpPr>
          <xdr:spPr>
            <a:xfrm>
              <a:off x="733425" y="4010025"/>
              <a:ext cx="6690485" cy="351058"/>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nb-NO" sz="1100" b="0" i="1">
                        <a:latin typeface="Cambria Math" panose="02040503050406030204" pitchFamily="18" charset="0"/>
                      </a:rPr>
                      <m:t>𝑠𝑦𝑚𝑏𝑜𝑙𝑠</m:t>
                    </m:r>
                    <m:r>
                      <a:rPr lang="nb-NO" sz="1100" b="0" i="1">
                        <a:latin typeface="Cambria Math" panose="02040503050406030204" pitchFamily="18" charset="0"/>
                      </a:rPr>
                      <m:t> </m:t>
                    </m:r>
                    <m:r>
                      <a:rPr lang="nb-NO" sz="1100" b="0" i="1">
                        <a:latin typeface="Cambria Math" panose="02040503050406030204" pitchFamily="18" charset="0"/>
                      </a:rPr>
                      <m:t>𝑀𝑃𝐷𝑈</m:t>
                    </m:r>
                    <m:r>
                      <a:rPr lang="nb-NO" sz="1100" i="1">
                        <a:latin typeface="Cambria Math" panose="02040503050406030204" pitchFamily="18" charset="0"/>
                      </a:rPr>
                      <m:t>=</m:t>
                    </m:r>
                    <m:r>
                      <a:rPr lang="nb-NO" sz="1100" b="0" i="1">
                        <a:latin typeface="Cambria Math" panose="02040503050406030204" pitchFamily="18" charset="0"/>
                      </a:rPr>
                      <m:t>𝑅𝑂𝑈𝑁𝐷𝑈𝑃</m:t>
                    </m:r>
                    <m:f>
                      <m:fPr>
                        <m:ctrlPr>
                          <a:rPr lang="nb-NO" sz="1100" i="1">
                            <a:latin typeface="Cambria Math" panose="02040503050406030204" pitchFamily="18" charset="0"/>
                          </a:rPr>
                        </m:ctrlPr>
                      </m:fPr>
                      <m:num>
                        <m:r>
                          <a:rPr lang="nb-NO" sz="1100" b="0" i="1">
                            <a:latin typeface="Cambria Math" panose="02040503050406030204" pitchFamily="18" charset="0"/>
                          </a:rPr>
                          <m:t>𝑑𝑎𝑡𝑎𝑏𝑖𝑡𝑠</m:t>
                        </m:r>
                        <m:r>
                          <a:rPr lang="nb-NO" sz="1100" b="0" i="1">
                            <a:latin typeface="Cambria Math" panose="02040503050406030204" pitchFamily="18" charset="0"/>
                          </a:rPr>
                          <m:t> </m:t>
                        </m:r>
                        <m:r>
                          <a:rPr lang="nb-NO" sz="1100" b="0" i="1">
                            <a:latin typeface="Cambria Math" panose="02040503050406030204" pitchFamily="18" charset="0"/>
                          </a:rPr>
                          <m:t>𝑡𝑜</m:t>
                        </m:r>
                        <m:r>
                          <a:rPr lang="nb-NO" sz="1100" b="0" i="1">
                            <a:latin typeface="Cambria Math" panose="02040503050406030204" pitchFamily="18" charset="0"/>
                          </a:rPr>
                          <m:t> </m:t>
                        </m:r>
                        <m:r>
                          <a:rPr lang="nb-NO" sz="1100" b="0" i="1">
                            <a:latin typeface="Cambria Math" panose="02040503050406030204" pitchFamily="18" charset="0"/>
                          </a:rPr>
                          <m:t>𝑠𝑒𝑛𝑑</m:t>
                        </m:r>
                      </m:num>
                      <m:den>
                        <m:r>
                          <a:rPr lang="nb-NO" sz="1100" b="0" i="1">
                            <a:solidFill>
                              <a:schemeClr val="tx1"/>
                            </a:solidFill>
                            <a:effectLst/>
                            <a:latin typeface="Cambria Math" panose="02040503050406030204" pitchFamily="18" charset="0"/>
                            <a:ea typeface="+mn-ea"/>
                            <a:cs typeface="+mn-cs"/>
                          </a:rPr>
                          <m:t>𝑠𝑢𝑏𝑐𝑎𝑟𝑟𝑖𝑒𝑟𝑠</m:t>
                        </m:r>
                        <m:r>
                          <a:rPr lang="nb-NO" sz="1100" b="0" i="1">
                            <a:solidFill>
                              <a:schemeClr val="tx1"/>
                            </a:solidFill>
                            <a:effectLst/>
                            <a:latin typeface="Cambria Math" panose="02040503050406030204" pitchFamily="18" charset="0"/>
                            <a:ea typeface="+mn-ea"/>
                            <a:cs typeface="+mn-cs"/>
                          </a:rPr>
                          <m:t> ∗</m:t>
                        </m:r>
                        <m:r>
                          <a:rPr lang="nb-NO" sz="1100" b="0" i="1">
                            <a:latin typeface="Cambria Math" panose="02040503050406030204" pitchFamily="18" charset="0"/>
                          </a:rPr>
                          <m:t>𝑏𝑖𝑡𝑠</m:t>
                        </m:r>
                        <m:r>
                          <a:rPr lang="nb-NO" sz="1100" b="0" i="1">
                            <a:latin typeface="Cambria Math" panose="02040503050406030204" pitchFamily="18" charset="0"/>
                          </a:rPr>
                          <m:t> </m:t>
                        </m:r>
                        <m:r>
                          <a:rPr lang="nb-NO" sz="1100" b="0" i="1">
                            <a:latin typeface="Cambria Math" panose="02040503050406030204" pitchFamily="18" charset="0"/>
                          </a:rPr>
                          <m:t>𝑝𝑟</m:t>
                        </m:r>
                        <m:r>
                          <a:rPr lang="nb-NO" sz="1100" b="0" i="1">
                            <a:latin typeface="Cambria Math" panose="02040503050406030204" pitchFamily="18" charset="0"/>
                          </a:rPr>
                          <m:t> </m:t>
                        </m:r>
                        <m:r>
                          <a:rPr lang="nb-NO" sz="1100" b="0" i="1">
                            <a:latin typeface="Cambria Math" panose="02040503050406030204" pitchFamily="18" charset="0"/>
                          </a:rPr>
                          <m:t>𝑠𝑢𝑏𝑐𝑎𝑟𝑟𝑖𝑒𝑟</m:t>
                        </m:r>
                        <m:r>
                          <a:rPr lang="nb-NO" sz="1100" b="0" i="1">
                            <a:latin typeface="Cambria Math" panose="02040503050406030204" pitchFamily="18" charset="0"/>
                          </a:rPr>
                          <m:t> ∗</m:t>
                        </m:r>
                        <m:r>
                          <a:rPr lang="nb-NO" sz="1100" b="0" i="1">
                            <a:latin typeface="Cambria Math" panose="02040503050406030204" pitchFamily="18" charset="0"/>
                          </a:rPr>
                          <m:t>𝑐𝑜𝑑𝑖𝑛𝑔</m:t>
                        </m:r>
                        <m:r>
                          <a:rPr lang="nb-NO" sz="1100" b="0" i="1">
                            <a:latin typeface="Cambria Math" panose="02040503050406030204" pitchFamily="18" charset="0"/>
                          </a:rPr>
                          <m:t> </m:t>
                        </m:r>
                        <m:r>
                          <a:rPr lang="nb-NO" sz="1100" b="0" i="1">
                            <a:latin typeface="Cambria Math" panose="02040503050406030204" pitchFamily="18" charset="0"/>
                          </a:rPr>
                          <m:t>𝑣𝑎𝑙𝑢𝑒</m:t>
                        </m:r>
                        <m:r>
                          <a:rPr lang="nb-NO" sz="1100" b="0" i="1">
                            <a:latin typeface="Cambria Math" panose="02040503050406030204" pitchFamily="18" charset="0"/>
                          </a:rPr>
                          <m:t>∗</m:t>
                        </m:r>
                        <m:r>
                          <a:rPr lang="nb-NO" sz="1100" b="0" i="1">
                            <a:latin typeface="Cambria Math" panose="02040503050406030204" pitchFamily="18" charset="0"/>
                          </a:rPr>
                          <m:t>𝑠𝑝𝑎𝑡𝑖𝑎𝑙</m:t>
                        </m:r>
                        <m:r>
                          <a:rPr lang="nb-NO" sz="1100" b="0" i="1">
                            <a:latin typeface="Cambria Math" panose="02040503050406030204" pitchFamily="18" charset="0"/>
                          </a:rPr>
                          <m:t> </m:t>
                        </m:r>
                        <m:r>
                          <a:rPr lang="nb-NO" sz="1100" b="0" i="1">
                            <a:latin typeface="Cambria Math" panose="02040503050406030204" pitchFamily="18" charset="0"/>
                          </a:rPr>
                          <m:t>𝑠𝑡𝑟𝑒𝑎𝑚𝑠</m:t>
                        </m:r>
                      </m:den>
                    </m:f>
                    <m:r>
                      <a:rPr lang="nb-NO" sz="1100" b="0" i="1">
                        <a:latin typeface="Cambria Math" panose="02040503050406030204" pitchFamily="18" charset="0"/>
                      </a:rPr>
                      <m:t>[</m:t>
                    </m:r>
                    <m:r>
                      <a:rPr lang="nb-NO" sz="1100" b="0" i="1">
                        <a:latin typeface="Cambria Math" panose="02040503050406030204" pitchFamily="18" charset="0"/>
                      </a:rPr>
                      <m:t>𝑠𝑦𝑚𝑏𝑜𝑙𝑠</m:t>
                    </m:r>
                    <m:r>
                      <a:rPr lang="nb-NO" sz="1100" b="0" i="1">
                        <a:latin typeface="Cambria Math" panose="02040503050406030204" pitchFamily="18" charset="0"/>
                      </a:rPr>
                      <m:t>]</m:t>
                    </m:r>
                  </m:oMath>
                </m:oMathPara>
              </a14:m>
              <a:endParaRPr lang="nb-NO" sz="1100"/>
            </a:p>
          </xdr:txBody>
        </xdr:sp>
      </mc:Choice>
      <mc:Fallback xmlns="">
        <xdr:sp macro="" textlink="">
          <xdr:nvSpPr>
            <xdr:cNvPr id="8" name="TekstSylinder 7"/>
            <xdr:cNvSpPr txBox="1"/>
          </xdr:nvSpPr>
          <xdr:spPr>
            <a:xfrm>
              <a:off x="733425" y="4010025"/>
              <a:ext cx="6690485" cy="351058"/>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b-NO" sz="1100" b="0" i="0">
                  <a:latin typeface="Cambria Math" panose="02040503050406030204" pitchFamily="18" charset="0"/>
                </a:rPr>
                <a:t>𝑠𝑦𝑚𝑏𝑜𝑙𝑠 𝑀𝑃𝐷𝑈</a:t>
              </a:r>
              <a:r>
                <a:rPr lang="nb-NO" sz="1100" i="0">
                  <a:latin typeface="Cambria Math" panose="02040503050406030204" pitchFamily="18" charset="0"/>
                </a:rPr>
                <a:t>=</a:t>
              </a:r>
              <a:r>
                <a:rPr lang="nb-NO" sz="1100" b="0" i="0">
                  <a:latin typeface="Cambria Math" panose="02040503050406030204" pitchFamily="18" charset="0"/>
                </a:rPr>
                <a:t>𝑅𝑂𝑈𝑁𝐷𝑈𝑃 (𝑑𝑎𝑡𝑎𝑏𝑖𝑡𝑠 𝑡𝑜 𝑠𝑒𝑛𝑑)/(</a:t>
              </a:r>
              <a:r>
                <a:rPr lang="nb-NO" sz="1100" b="0" i="0">
                  <a:solidFill>
                    <a:schemeClr val="tx1"/>
                  </a:solidFill>
                  <a:effectLst/>
                  <a:latin typeface="Cambria Math" panose="02040503050406030204" pitchFamily="18" charset="0"/>
                  <a:ea typeface="+mn-ea"/>
                  <a:cs typeface="+mn-cs"/>
                </a:rPr>
                <a:t>𝑠𝑢𝑏𝑐𝑎𝑟𝑟𝑖𝑒𝑟𝑠 ∗</a:t>
              </a:r>
              <a:r>
                <a:rPr lang="nb-NO" sz="1100" b="0" i="0">
                  <a:latin typeface="Cambria Math" panose="02040503050406030204" pitchFamily="18" charset="0"/>
                </a:rPr>
                <a:t>𝑏𝑖𝑡𝑠 𝑝𝑟 𝑠𝑢𝑏𝑐𝑎𝑟𝑟𝑖𝑒𝑟 ∗𝑐𝑜𝑑𝑖𝑛𝑔 𝑣𝑎𝑙𝑢𝑒∗𝑠𝑝𝑎𝑡𝑖𝑎𝑙 𝑠𝑡𝑟𝑒𝑎𝑚𝑠)[𝑠𝑦𝑚𝑏𝑜𝑙𝑠]</a:t>
              </a:r>
              <a:endParaRPr lang="nb-NO" sz="1100"/>
            </a:p>
          </xdr:txBody>
        </xdr:sp>
      </mc:Fallback>
    </mc:AlternateContent>
    <xdr:clientData/>
  </xdr:oneCellAnchor>
  <xdr:oneCellAnchor>
    <xdr:from>
      <xdr:col>1</xdr:col>
      <xdr:colOff>0</xdr:colOff>
      <xdr:row>24</xdr:row>
      <xdr:rowOff>161925</xdr:rowOff>
    </xdr:from>
    <xdr:ext cx="4635180" cy="351443"/>
    <mc:AlternateContent xmlns:mc="http://schemas.openxmlformats.org/markup-compatibility/2006" xmlns:a14="http://schemas.microsoft.com/office/drawing/2010/main">
      <mc:Choice Requires="a14">
        <xdr:sp macro="" textlink="">
          <xdr:nvSpPr>
            <xdr:cNvPr id="9" name="TekstSylinder 8"/>
            <xdr:cNvSpPr txBox="1"/>
          </xdr:nvSpPr>
          <xdr:spPr>
            <a:xfrm>
              <a:off x="762000" y="4733925"/>
              <a:ext cx="4635180" cy="351443"/>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nb-NO" sz="1100" b="0" i="1">
                        <a:latin typeface="Cambria Math" panose="02040503050406030204" pitchFamily="18" charset="0"/>
                      </a:rPr>
                      <m:t>𝑎𝑖𝑟𝑡𝑖𝑚𝑒</m:t>
                    </m:r>
                    <m:r>
                      <a:rPr lang="nb-NO" sz="1100" b="0" i="1">
                        <a:latin typeface="Cambria Math" panose="02040503050406030204" pitchFamily="18" charset="0"/>
                      </a:rPr>
                      <m:t>_</m:t>
                    </m:r>
                    <m:r>
                      <a:rPr lang="nb-NO" sz="1100" b="0" i="1">
                        <a:latin typeface="Cambria Math" panose="02040503050406030204" pitchFamily="18" charset="0"/>
                      </a:rPr>
                      <m:t>𝑅𝑇𝑆</m:t>
                    </m:r>
                    <m:r>
                      <a:rPr lang="nb-NO" sz="1100" b="0" i="1">
                        <a:latin typeface="Cambria Math" panose="02040503050406030204" pitchFamily="18" charset="0"/>
                      </a:rPr>
                      <m:t>_</m:t>
                    </m:r>
                    <m:r>
                      <a:rPr lang="nb-NO" sz="1100" b="0" i="1">
                        <a:latin typeface="Cambria Math" panose="02040503050406030204" pitchFamily="18" charset="0"/>
                      </a:rPr>
                      <m:t>𝐶𝑇𝑆</m:t>
                    </m:r>
                    <m:r>
                      <a:rPr lang="nb-NO" sz="1100" b="0" i="1">
                        <a:latin typeface="Cambria Math" panose="02040503050406030204" pitchFamily="18" charset="0"/>
                      </a:rPr>
                      <m:t>_</m:t>
                    </m:r>
                    <m:r>
                      <a:rPr lang="nb-NO" sz="1100" b="0" i="1">
                        <a:latin typeface="Cambria Math" panose="02040503050406030204" pitchFamily="18" charset="0"/>
                      </a:rPr>
                      <m:t>𝐴𝐶𝐾</m:t>
                    </m:r>
                    <m:r>
                      <a:rPr lang="nb-NO" sz="1100" b="0" i="1">
                        <a:latin typeface="Cambria Math" panose="02040503050406030204" pitchFamily="18" charset="0"/>
                      </a:rPr>
                      <m:t>_</m:t>
                    </m:r>
                    <m:r>
                      <a:rPr lang="nb-NO" sz="1100" b="0" i="1">
                        <a:latin typeface="Cambria Math" panose="02040503050406030204" pitchFamily="18" charset="0"/>
                      </a:rPr>
                      <m:t>𝐵𝐴𝐶𝐾</m:t>
                    </m:r>
                    <m:r>
                      <a:rPr lang="nb-NO" sz="1100" i="1">
                        <a:latin typeface="Cambria Math" panose="02040503050406030204" pitchFamily="18" charset="0"/>
                      </a:rPr>
                      <m:t>=</m:t>
                    </m:r>
                    <m:f>
                      <m:fPr>
                        <m:ctrlPr>
                          <a:rPr lang="nb-NO" sz="1100" i="1">
                            <a:latin typeface="Cambria Math" panose="02040503050406030204" pitchFamily="18" charset="0"/>
                          </a:rPr>
                        </m:ctrlPr>
                      </m:fPr>
                      <m:num>
                        <m:r>
                          <a:rPr lang="nb-NO" sz="1100" b="0" i="1">
                            <a:latin typeface="Cambria Math" panose="02040503050406030204" pitchFamily="18" charset="0"/>
                          </a:rPr>
                          <m:t>𝑠𝑦𝑚𝑏𝑜𝑙𝑠</m:t>
                        </m:r>
                        <m:r>
                          <a:rPr lang="nb-NO" sz="1100" b="0" i="1">
                            <a:latin typeface="Cambria Math" panose="02040503050406030204" pitchFamily="18" charset="0"/>
                          </a:rPr>
                          <m:t> </m:t>
                        </m:r>
                        <m:r>
                          <a:rPr lang="nb-NO" sz="1100" b="0" i="1">
                            <a:latin typeface="Cambria Math" panose="02040503050406030204" pitchFamily="18" charset="0"/>
                          </a:rPr>
                          <m:t>𝑅𝑇𝑆</m:t>
                        </m:r>
                        <m:r>
                          <a:rPr lang="nb-NO" sz="1100" b="0" i="1">
                            <a:latin typeface="Cambria Math" panose="02040503050406030204" pitchFamily="18" charset="0"/>
                          </a:rPr>
                          <m:t>_</m:t>
                        </m:r>
                        <m:r>
                          <a:rPr lang="nb-NO" sz="1100" b="0" i="1">
                            <a:latin typeface="Cambria Math" panose="02040503050406030204" pitchFamily="18" charset="0"/>
                          </a:rPr>
                          <m:t>𝐶𝑇𝑆</m:t>
                        </m:r>
                        <m:r>
                          <a:rPr lang="nb-NO" sz="1100" b="0" i="1">
                            <a:latin typeface="Cambria Math" panose="02040503050406030204" pitchFamily="18" charset="0"/>
                          </a:rPr>
                          <m:t>_</m:t>
                        </m:r>
                        <m:r>
                          <a:rPr lang="nb-NO" sz="1100" b="0" i="1">
                            <a:latin typeface="Cambria Math" panose="02040503050406030204" pitchFamily="18" charset="0"/>
                          </a:rPr>
                          <m:t>𝐴𝐶𝐾</m:t>
                        </m:r>
                      </m:num>
                      <m:den>
                        <m:r>
                          <a:rPr lang="nb-NO" sz="1100" b="0" i="1">
                            <a:latin typeface="Cambria Math" panose="02040503050406030204" pitchFamily="18" charset="0"/>
                          </a:rPr>
                          <m:t>𝑠𝑦𝑚𝑏𝑜𝑙𝑠</m:t>
                        </m:r>
                        <m:r>
                          <a:rPr lang="nb-NO" sz="1100" b="0" i="1">
                            <a:latin typeface="Cambria Math" panose="02040503050406030204" pitchFamily="18" charset="0"/>
                          </a:rPr>
                          <m:t> </m:t>
                        </m:r>
                        <m:r>
                          <a:rPr lang="nb-NO" sz="1100" b="0" i="1">
                            <a:latin typeface="Cambria Math" panose="02040503050406030204" pitchFamily="18" charset="0"/>
                          </a:rPr>
                          <m:t>𝑑𝑢𝑟𝑎𝑡𝑖𝑜𝑛</m:t>
                        </m:r>
                        <m:r>
                          <a:rPr lang="nb-NO" sz="1100" b="0" i="1">
                            <a:latin typeface="Cambria Math" panose="02040503050406030204" pitchFamily="18" charset="0"/>
                          </a:rPr>
                          <m:t> </m:t>
                        </m:r>
                        <m:r>
                          <a:rPr lang="nb-NO" sz="1100" b="0" i="1">
                            <a:latin typeface="Cambria Math" panose="02040503050406030204" pitchFamily="18" charset="0"/>
                          </a:rPr>
                          <m:t>𝑙𝑒𝑔𝑎𝑐𝑦</m:t>
                        </m:r>
                        <m:r>
                          <a:rPr lang="nb-NO" sz="1100" b="0" i="1">
                            <a:latin typeface="Cambria Math" panose="02040503050406030204" pitchFamily="18" charset="0"/>
                          </a:rPr>
                          <m:t> </m:t>
                        </m:r>
                        <m:r>
                          <a:rPr lang="nb-NO" sz="1100" b="0" i="1">
                            <a:latin typeface="Cambria Math" panose="02040503050406030204" pitchFamily="18" charset="0"/>
                          </a:rPr>
                          <m:t>𝑑𝑎𝑡𝑎</m:t>
                        </m:r>
                        <m:r>
                          <a:rPr lang="nb-NO" sz="1100" b="0" i="1">
                            <a:latin typeface="Cambria Math" panose="02040503050406030204" pitchFamily="18" charset="0"/>
                          </a:rPr>
                          <m:t> </m:t>
                        </m:r>
                        <m:r>
                          <a:rPr lang="nb-NO" sz="1100" b="0" i="1">
                            <a:latin typeface="Cambria Math" panose="02040503050406030204" pitchFamily="18" charset="0"/>
                          </a:rPr>
                          <m:t>𝑟𝑎𝑡𝑒</m:t>
                        </m:r>
                        <m:r>
                          <a:rPr lang="nb-NO" sz="1100" b="0" i="1">
                            <a:latin typeface="Cambria Math" panose="02040503050406030204" pitchFamily="18" charset="0"/>
                          </a:rPr>
                          <m:t> (4µ</m:t>
                        </m:r>
                        <m:r>
                          <a:rPr lang="nb-NO" sz="1100" b="0" i="1">
                            <a:latin typeface="Cambria Math" panose="02040503050406030204" pitchFamily="18" charset="0"/>
                          </a:rPr>
                          <m:t>𝑠</m:t>
                        </m:r>
                        <m:r>
                          <a:rPr lang="nb-NO" sz="1100" b="0" i="1">
                            <a:latin typeface="Cambria Math" panose="02040503050406030204" pitchFamily="18" charset="0"/>
                          </a:rPr>
                          <m:t>)</m:t>
                        </m:r>
                      </m:den>
                    </m:f>
                  </m:oMath>
                </m:oMathPara>
              </a14:m>
              <a:endParaRPr lang="nb-NO" sz="1100"/>
            </a:p>
          </xdr:txBody>
        </xdr:sp>
      </mc:Choice>
      <mc:Fallback xmlns="">
        <xdr:sp macro="" textlink="">
          <xdr:nvSpPr>
            <xdr:cNvPr id="9" name="TekstSylinder 8"/>
            <xdr:cNvSpPr txBox="1"/>
          </xdr:nvSpPr>
          <xdr:spPr>
            <a:xfrm>
              <a:off x="762000" y="4733925"/>
              <a:ext cx="4635180" cy="351443"/>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b-NO" sz="1100" b="0" i="0">
                  <a:latin typeface="Cambria Math" panose="02040503050406030204" pitchFamily="18" charset="0"/>
                </a:rPr>
                <a:t>𝑎𝑖𝑟𝑡𝑖𝑚𝑒_𝑅𝑇𝑆_𝐶𝑇𝑆_𝐴𝐶𝐾_𝐵𝐴𝐶𝐾</a:t>
              </a:r>
              <a:r>
                <a:rPr lang="nb-NO" sz="1100" i="0">
                  <a:latin typeface="Cambria Math" panose="02040503050406030204" pitchFamily="18" charset="0"/>
                </a:rPr>
                <a:t>=(</a:t>
              </a:r>
              <a:r>
                <a:rPr lang="nb-NO" sz="1100" b="0" i="0">
                  <a:latin typeface="Cambria Math" panose="02040503050406030204" pitchFamily="18" charset="0"/>
                </a:rPr>
                <a:t>𝑠𝑦𝑚𝑏𝑜𝑙𝑠 𝑅𝑇𝑆_𝐶𝑇𝑆_𝐴𝐶𝐾)/(𝑠𝑦𝑚𝑏𝑜𝑙𝑠 𝑑𝑢𝑟𝑎𝑡𝑖𝑜𝑛 𝑙𝑒𝑔𝑎𝑐𝑦 𝑑𝑎𝑡𝑎 𝑟𝑎𝑡𝑒 (4µ𝑠))</a:t>
              </a:r>
              <a:endParaRPr lang="nb-NO" sz="1100"/>
            </a:p>
          </xdr:txBody>
        </xdr:sp>
      </mc:Fallback>
    </mc:AlternateContent>
    <xdr:clientData/>
  </xdr:oneCellAnchor>
  <xdr:oneCellAnchor>
    <xdr:from>
      <xdr:col>1</xdr:col>
      <xdr:colOff>28575</xdr:colOff>
      <xdr:row>29</xdr:row>
      <xdr:rowOff>47625</xdr:rowOff>
    </xdr:from>
    <xdr:ext cx="3705502" cy="351443"/>
    <mc:AlternateContent xmlns:mc="http://schemas.openxmlformats.org/markup-compatibility/2006" xmlns:a14="http://schemas.microsoft.com/office/drawing/2010/main">
      <mc:Choice Requires="a14">
        <xdr:sp macro="" textlink="">
          <xdr:nvSpPr>
            <xdr:cNvPr id="10" name="TekstSylinder 9"/>
            <xdr:cNvSpPr txBox="1"/>
          </xdr:nvSpPr>
          <xdr:spPr>
            <a:xfrm>
              <a:off x="790575" y="5572125"/>
              <a:ext cx="3705502" cy="351443"/>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nb-NO" sz="1100" b="0" i="1">
                        <a:latin typeface="Cambria Math" panose="02040503050406030204" pitchFamily="18" charset="0"/>
                      </a:rPr>
                      <m:t>𝑎𝑖𝑟𝑡𝑖𝑚𝑒</m:t>
                    </m:r>
                    <m:r>
                      <a:rPr lang="nb-NO" sz="1100" b="0" i="1">
                        <a:latin typeface="Cambria Math" panose="02040503050406030204" pitchFamily="18" charset="0"/>
                      </a:rPr>
                      <m:t>_</m:t>
                    </m:r>
                    <m:r>
                      <a:rPr lang="nb-NO" sz="1100" b="0" i="1">
                        <a:latin typeface="Cambria Math" panose="02040503050406030204" pitchFamily="18" charset="0"/>
                      </a:rPr>
                      <m:t>𝑀𝑃𝐷𝑈</m:t>
                    </m:r>
                    <m:r>
                      <a:rPr lang="nb-NO" sz="1100" i="1">
                        <a:latin typeface="Cambria Math" panose="02040503050406030204" pitchFamily="18" charset="0"/>
                      </a:rPr>
                      <m:t>=</m:t>
                    </m:r>
                    <m:f>
                      <m:fPr>
                        <m:ctrlPr>
                          <a:rPr lang="nb-NO" sz="1100" i="1">
                            <a:latin typeface="Cambria Math" panose="02040503050406030204" pitchFamily="18" charset="0"/>
                          </a:rPr>
                        </m:ctrlPr>
                      </m:fPr>
                      <m:num>
                        <m:r>
                          <a:rPr lang="nb-NO" sz="1100" b="0" i="1">
                            <a:latin typeface="Cambria Math" panose="02040503050406030204" pitchFamily="18" charset="0"/>
                          </a:rPr>
                          <m:t>𝑠𝑦𝑚𝑏𝑜𝑙𝑠</m:t>
                        </m:r>
                        <m:r>
                          <a:rPr lang="nb-NO" sz="1100" b="0" i="1">
                            <a:latin typeface="Cambria Math" panose="02040503050406030204" pitchFamily="18" charset="0"/>
                          </a:rPr>
                          <m:t> </m:t>
                        </m:r>
                        <m:r>
                          <a:rPr lang="nb-NO" sz="1100" b="0" i="1">
                            <a:latin typeface="Cambria Math" panose="02040503050406030204" pitchFamily="18" charset="0"/>
                          </a:rPr>
                          <m:t>𝑀𝑃𝐷𝑈</m:t>
                        </m:r>
                      </m:num>
                      <m:den>
                        <m:r>
                          <a:rPr lang="nb-NO" sz="1100" b="0" i="1">
                            <a:latin typeface="Cambria Math" panose="02040503050406030204" pitchFamily="18" charset="0"/>
                          </a:rPr>
                          <m:t>𝑑𝑎𝑡𝑎</m:t>
                        </m:r>
                        <m:r>
                          <a:rPr lang="nb-NO" sz="1100" b="0" i="1">
                            <a:latin typeface="Cambria Math" panose="02040503050406030204" pitchFamily="18" charset="0"/>
                          </a:rPr>
                          <m:t> </m:t>
                        </m:r>
                        <m:r>
                          <a:rPr lang="nb-NO" sz="1100" b="0" i="1">
                            <a:latin typeface="Cambria Math" panose="02040503050406030204" pitchFamily="18" charset="0"/>
                          </a:rPr>
                          <m:t>𝑠𝑦𝑚𝑏𝑜𝑙</m:t>
                        </m:r>
                        <m:r>
                          <a:rPr lang="nb-NO" sz="1100" b="0" i="1">
                            <a:latin typeface="Cambria Math" panose="02040503050406030204" pitchFamily="18" charset="0"/>
                          </a:rPr>
                          <m:t> </m:t>
                        </m:r>
                        <m:r>
                          <a:rPr lang="nb-NO" sz="1100" b="0" i="1">
                            <a:latin typeface="Cambria Math" panose="02040503050406030204" pitchFamily="18" charset="0"/>
                          </a:rPr>
                          <m:t>𝑑𝑢𝑟𝑎𝑡𝑖𝑜𝑛</m:t>
                        </m:r>
                        <m:r>
                          <a:rPr lang="nb-NO" sz="1100" b="0" i="1">
                            <a:latin typeface="Cambria Math" panose="02040503050406030204" pitchFamily="18" charset="0"/>
                          </a:rPr>
                          <m:t> </m:t>
                        </m:r>
                        <m:d>
                          <m:dPr>
                            <m:ctrlPr>
                              <a:rPr lang="nb-NO" sz="1100" b="0" i="1">
                                <a:latin typeface="Cambria Math" panose="02040503050406030204" pitchFamily="18" charset="0"/>
                              </a:rPr>
                            </m:ctrlPr>
                          </m:dPr>
                          <m:e>
                            <m:r>
                              <a:rPr lang="nb-NO" sz="1100" b="0" i="1">
                                <a:latin typeface="Cambria Math" panose="02040503050406030204" pitchFamily="18" charset="0"/>
                              </a:rPr>
                              <m:t>3,2µ</m:t>
                            </m:r>
                            <m:r>
                              <a:rPr lang="nb-NO" sz="1100" b="0" i="1">
                                <a:latin typeface="Cambria Math" panose="02040503050406030204" pitchFamily="18" charset="0"/>
                              </a:rPr>
                              <m:t>𝑠</m:t>
                            </m:r>
                          </m:e>
                        </m:d>
                        <m:r>
                          <a:rPr lang="nb-NO" sz="1100" b="0" i="1">
                            <a:latin typeface="Cambria Math" panose="02040503050406030204" pitchFamily="18" charset="0"/>
                          </a:rPr>
                          <m:t>+</m:t>
                        </m:r>
                        <m:r>
                          <a:rPr lang="nb-NO" sz="1100" b="0" i="1">
                            <a:latin typeface="Cambria Math" panose="02040503050406030204" pitchFamily="18" charset="0"/>
                          </a:rPr>
                          <m:t>𝐺𝐼</m:t>
                        </m:r>
                        <m:r>
                          <a:rPr lang="nb-NO" sz="1100" b="0" i="1">
                            <a:latin typeface="Cambria Math" panose="02040503050406030204" pitchFamily="18" charset="0"/>
                          </a:rPr>
                          <m:t>(</m:t>
                        </m:r>
                        <m:r>
                          <a:rPr lang="nb-NO" sz="1100" b="0" i="1">
                            <a:latin typeface="Cambria Math" panose="02040503050406030204" pitchFamily="18" charset="0"/>
                          </a:rPr>
                          <m:t>𝑆𝐺𝐼</m:t>
                        </m:r>
                        <m:r>
                          <a:rPr lang="nb-NO" sz="1100" b="0" i="1">
                            <a:latin typeface="Cambria Math" panose="02040503050406030204" pitchFamily="18" charset="0"/>
                          </a:rPr>
                          <m:t>)</m:t>
                        </m:r>
                      </m:den>
                    </m:f>
                  </m:oMath>
                </m:oMathPara>
              </a14:m>
              <a:endParaRPr lang="nb-NO" sz="1100"/>
            </a:p>
          </xdr:txBody>
        </xdr:sp>
      </mc:Choice>
      <mc:Fallback xmlns="">
        <xdr:sp macro="" textlink="">
          <xdr:nvSpPr>
            <xdr:cNvPr id="10" name="TekstSylinder 9"/>
            <xdr:cNvSpPr txBox="1"/>
          </xdr:nvSpPr>
          <xdr:spPr>
            <a:xfrm>
              <a:off x="790575" y="5572125"/>
              <a:ext cx="3705502" cy="351443"/>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b-NO" sz="1100" b="0" i="0">
                  <a:latin typeface="Cambria Math" panose="02040503050406030204" pitchFamily="18" charset="0"/>
                </a:rPr>
                <a:t>𝑎𝑖𝑟𝑡𝑖𝑚𝑒_𝑀𝑃𝐷𝑈</a:t>
              </a:r>
              <a:r>
                <a:rPr lang="nb-NO" sz="1100" i="0">
                  <a:latin typeface="Cambria Math" panose="02040503050406030204" pitchFamily="18" charset="0"/>
                </a:rPr>
                <a:t>=(</a:t>
              </a:r>
              <a:r>
                <a:rPr lang="nb-NO" sz="1100" b="0" i="0">
                  <a:latin typeface="Cambria Math" panose="02040503050406030204" pitchFamily="18" charset="0"/>
                </a:rPr>
                <a:t>𝑠𝑦𝑚𝑏𝑜𝑙𝑠 𝑀𝑃𝐷𝑈)/(𝑑𝑎𝑡𝑎 𝑠𝑦𝑚𝑏𝑜𝑙 𝑑𝑢𝑟𝑎𝑡𝑖𝑜𝑛 (3,2µ𝑠)+𝐺𝐼(𝑆𝐺𝐼))</a:t>
              </a:r>
              <a:endParaRPr lang="nb-NO" sz="1100"/>
            </a:p>
          </xdr:txBody>
        </xdr:sp>
      </mc:Fallback>
    </mc:AlternateContent>
    <xdr:clientData/>
  </xdr:oneCellAnchor>
  <xdr:oneCellAnchor>
    <xdr:from>
      <xdr:col>1</xdr:col>
      <xdr:colOff>0</xdr:colOff>
      <xdr:row>34</xdr:row>
      <xdr:rowOff>28575</xdr:rowOff>
    </xdr:from>
    <xdr:ext cx="11656331" cy="172227"/>
    <mc:AlternateContent xmlns:mc="http://schemas.openxmlformats.org/markup-compatibility/2006" xmlns:a14="http://schemas.microsoft.com/office/drawing/2010/main">
      <mc:Choice Requires="a14">
        <xdr:sp macro="" textlink="">
          <xdr:nvSpPr>
            <xdr:cNvPr id="12" name="TekstSylinder 11"/>
            <xdr:cNvSpPr txBox="1"/>
          </xdr:nvSpPr>
          <xdr:spPr>
            <a:xfrm>
              <a:off x="762000" y="6505575"/>
              <a:ext cx="11656331" cy="172227"/>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nb-NO" sz="1100" b="0" i="1">
                        <a:latin typeface="Cambria Math" panose="02040503050406030204" pitchFamily="18" charset="0"/>
                      </a:rPr>
                      <m:t>𝐻𝐸</m:t>
                    </m:r>
                    <m:r>
                      <a:rPr lang="nb-NO" sz="1100" b="0" i="1">
                        <a:latin typeface="Cambria Math" panose="02040503050406030204" pitchFamily="18" charset="0"/>
                      </a:rPr>
                      <m:t> </m:t>
                    </m:r>
                    <m:r>
                      <a:rPr lang="nb-NO" sz="1100" b="0" i="1">
                        <a:latin typeface="Cambria Math" panose="02040503050406030204" pitchFamily="18" charset="0"/>
                      </a:rPr>
                      <m:t>𝑝𝑟𝑒𝑎𝑚𝑏𝑙𝑒</m:t>
                    </m:r>
                    <m:r>
                      <a:rPr lang="nb-NO" sz="1100" i="1">
                        <a:latin typeface="Cambria Math" panose="02040503050406030204" pitchFamily="18" charset="0"/>
                      </a:rPr>
                      <m:t>=</m:t>
                    </m:r>
                    <m:r>
                      <a:rPr lang="nb-NO" sz="1100" b="0" i="1">
                        <a:latin typeface="Cambria Math" panose="02040503050406030204" pitchFamily="18" charset="0"/>
                      </a:rPr>
                      <m:t>𝐻𝐸</m:t>
                    </m:r>
                    <m:r>
                      <a:rPr lang="nb-NO" sz="1100" b="0" i="1">
                        <a:latin typeface="Cambria Math" panose="02040503050406030204" pitchFamily="18" charset="0"/>
                      </a:rPr>
                      <m:t>−</m:t>
                    </m:r>
                    <m:r>
                      <a:rPr lang="nb-NO" sz="1100" b="0" i="1">
                        <a:latin typeface="Cambria Math" panose="02040503050406030204" pitchFamily="18" charset="0"/>
                      </a:rPr>
                      <m:t>𝑆𝐼𝐺</m:t>
                    </m:r>
                    <m:r>
                      <a:rPr lang="nb-NO" sz="1100" b="0" i="1">
                        <a:latin typeface="Cambria Math" panose="02040503050406030204" pitchFamily="18" charset="0"/>
                      </a:rPr>
                      <m:t>−</m:t>
                    </m:r>
                    <m:r>
                      <a:rPr lang="nb-NO" sz="1100" b="0" i="1">
                        <a:latin typeface="Cambria Math" panose="02040503050406030204" pitchFamily="18" charset="0"/>
                      </a:rPr>
                      <m:t>𝐴</m:t>
                    </m:r>
                    <m:r>
                      <a:rPr lang="nb-NO" sz="1100" b="0" i="1">
                        <a:latin typeface="Cambria Math" panose="02040503050406030204" pitchFamily="18" charset="0"/>
                      </a:rPr>
                      <m:t>1</m:t>
                    </m:r>
                    <m:d>
                      <m:dPr>
                        <m:ctrlPr>
                          <a:rPr lang="nb-NO" sz="1100" b="0" i="1">
                            <a:latin typeface="Cambria Math" panose="02040503050406030204" pitchFamily="18" charset="0"/>
                          </a:rPr>
                        </m:ctrlPr>
                      </m:dPr>
                      <m:e>
                        <m:r>
                          <a:rPr lang="nb-NO" sz="1100" b="0" i="1">
                            <a:latin typeface="Cambria Math" panose="02040503050406030204" pitchFamily="18" charset="0"/>
                          </a:rPr>
                          <m:t>4µ</m:t>
                        </m:r>
                        <m:r>
                          <a:rPr lang="nb-NO" sz="1100" b="0" i="1">
                            <a:latin typeface="Cambria Math" panose="02040503050406030204" pitchFamily="18" charset="0"/>
                          </a:rPr>
                          <m:t>𝑠</m:t>
                        </m:r>
                      </m:e>
                    </m:d>
                    <m:r>
                      <a:rPr lang="nb-NO" sz="1100" b="0" i="1">
                        <a:latin typeface="Cambria Math" panose="02040503050406030204" pitchFamily="18" charset="0"/>
                      </a:rPr>
                      <m:t>+</m:t>
                    </m:r>
                    <m:r>
                      <a:rPr lang="nb-NO" sz="1100" b="0" i="1">
                        <a:latin typeface="Cambria Math" panose="02040503050406030204" pitchFamily="18" charset="0"/>
                      </a:rPr>
                      <m:t>𝐻𝐸</m:t>
                    </m:r>
                    <m:r>
                      <a:rPr lang="nb-NO" sz="1100" b="0" i="1">
                        <a:latin typeface="Cambria Math" panose="02040503050406030204" pitchFamily="18" charset="0"/>
                      </a:rPr>
                      <m:t>−</m:t>
                    </m:r>
                    <m:r>
                      <a:rPr lang="nb-NO" sz="1100" b="0" i="1">
                        <a:latin typeface="Cambria Math" panose="02040503050406030204" pitchFamily="18" charset="0"/>
                      </a:rPr>
                      <m:t>𝑆𝐼𝐺</m:t>
                    </m:r>
                    <m:r>
                      <a:rPr lang="nb-NO" sz="1100" b="0" i="1">
                        <a:latin typeface="Cambria Math" panose="02040503050406030204" pitchFamily="18" charset="0"/>
                      </a:rPr>
                      <m:t>−</m:t>
                    </m:r>
                    <m:r>
                      <a:rPr lang="nb-NO" sz="1100" b="0" i="1">
                        <a:latin typeface="Cambria Math" panose="02040503050406030204" pitchFamily="18" charset="0"/>
                      </a:rPr>
                      <m:t>𝐴</m:t>
                    </m:r>
                    <m:r>
                      <a:rPr lang="nb-NO" sz="1100" b="0" i="1">
                        <a:latin typeface="Cambria Math" panose="02040503050406030204" pitchFamily="18" charset="0"/>
                      </a:rPr>
                      <m:t>2</m:t>
                    </m:r>
                    <m:d>
                      <m:dPr>
                        <m:ctrlPr>
                          <a:rPr lang="nb-NO" sz="1100" b="0" i="1">
                            <a:latin typeface="Cambria Math" panose="02040503050406030204" pitchFamily="18" charset="0"/>
                          </a:rPr>
                        </m:ctrlPr>
                      </m:dPr>
                      <m:e>
                        <m:r>
                          <a:rPr lang="nb-NO" sz="1100" b="0" i="1">
                            <a:latin typeface="Cambria Math" panose="02040503050406030204" pitchFamily="18" charset="0"/>
                          </a:rPr>
                          <m:t>4µ</m:t>
                        </m:r>
                        <m:r>
                          <a:rPr lang="nb-NO" sz="1100" b="0" i="1">
                            <a:latin typeface="Cambria Math" panose="02040503050406030204" pitchFamily="18" charset="0"/>
                          </a:rPr>
                          <m:t>𝑠</m:t>
                        </m:r>
                      </m:e>
                    </m:d>
                    <m:r>
                      <a:rPr lang="nb-NO" sz="1100" b="0" i="1">
                        <a:latin typeface="Cambria Math" panose="02040503050406030204" pitchFamily="18" charset="0"/>
                      </a:rPr>
                      <m:t>+</m:t>
                    </m:r>
                    <m:r>
                      <a:rPr lang="nb-NO" sz="1100" b="0" i="1">
                        <a:latin typeface="Cambria Math" panose="02040503050406030204" pitchFamily="18" charset="0"/>
                      </a:rPr>
                      <m:t>𝐻𝐸</m:t>
                    </m:r>
                    <m:r>
                      <a:rPr lang="nb-NO" sz="1100" b="0" i="1">
                        <a:latin typeface="Cambria Math" panose="02040503050406030204" pitchFamily="18" charset="0"/>
                      </a:rPr>
                      <m:t>−</m:t>
                    </m:r>
                    <m:r>
                      <a:rPr lang="nb-NO" sz="1100" b="0" i="1">
                        <a:latin typeface="Cambria Math" panose="02040503050406030204" pitchFamily="18" charset="0"/>
                      </a:rPr>
                      <m:t>𝑆𝐼𝐺</m:t>
                    </m:r>
                    <m:r>
                      <a:rPr lang="nb-NO" sz="1100" b="0" i="1">
                        <a:latin typeface="Cambria Math" panose="02040503050406030204" pitchFamily="18" charset="0"/>
                      </a:rPr>
                      <m:t>−</m:t>
                    </m:r>
                    <m:r>
                      <a:rPr lang="nb-NO" sz="1100" b="0" i="1">
                        <a:latin typeface="Cambria Math" panose="02040503050406030204" pitchFamily="18" charset="0"/>
                      </a:rPr>
                      <m:t>𝐵</m:t>
                    </m:r>
                    <m:r>
                      <a:rPr lang="nb-NO" sz="1100" b="0" i="1">
                        <a:latin typeface="Cambria Math" panose="02040503050406030204" pitchFamily="18" charset="0"/>
                      </a:rPr>
                      <m:t> </m:t>
                    </m:r>
                    <m:d>
                      <m:dPr>
                        <m:ctrlPr>
                          <a:rPr lang="nb-NO" sz="1100" b="0" i="1">
                            <a:latin typeface="Cambria Math" panose="02040503050406030204" pitchFamily="18" charset="0"/>
                          </a:rPr>
                        </m:ctrlPr>
                      </m:dPr>
                      <m:e>
                        <m:r>
                          <a:rPr lang="nb-NO" sz="1100" b="0" i="1">
                            <a:latin typeface="Cambria Math" panose="02040503050406030204" pitchFamily="18" charset="0"/>
                          </a:rPr>
                          <m:t>𝑛𝑢𝑚𝑏𝑒𝑟</m:t>
                        </m:r>
                        <m:r>
                          <a:rPr lang="nb-NO" sz="1100" b="0" i="1">
                            <a:latin typeface="Cambria Math" panose="02040503050406030204" pitchFamily="18" charset="0"/>
                          </a:rPr>
                          <m:t> </m:t>
                        </m:r>
                        <m:r>
                          <a:rPr lang="nb-NO" sz="1100" b="0" i="1">
                            <a:latin typeface="Cambria Math" panose="02040503050406030204" pitchFamily="18" charset="0"/>
                          </a:rPr>
                          <m:t>𝑜𝑓</m:t>
                        </m:r>
                        <m:r>
                          <a:rPr lang="nb-NO" sz="1100" b="0" i="1">
                            <a:latin typeface="Cambria Math" panose="02040503050406030204" pitchFamily="18" charset="0"/>
                          </a:rPr>
                          <m:t> </m:t>
                        </m:r>
                        <m:r>
                          <a:rPr lang="nb-NO" sz="1100" b="0" i="1">
                            <a:latin typeface="Cambria Math" panose="02040503050406030204" pitchFamily="18" charset="0"/>
                          </a:rPr>
                          <m:t>𝐻𝐸</m:t>
                        </m:r>
                        <m:r>
                          <a:rPr lang="nb-NO" sz="1100" b="0" i="1">
                            <a:latin typeface="Cambria Math" panose="02040503050406030204" pitchFamily="18" charset="0"/>
                          </a:rPr>
                          <m:t>−</m:t>
                        </m:r>
                        <m:r>
                          <a:rPr lang="nb-NO" sz="1100" b="0" i="1">
                            <a:latin typeface="Cambria Math" panose="02040503050406030204" pitchFamily="18" charset="0"/>
                          </a:rPr>
                          <m:t>𝑆𝐼𝐺</m:t>
                        </m:r>
                        <m:r>
                          <a:rPr lang="nb-NO" sz="1100" b="0" i="1">
                            <a:latin typeface="Cambria Math" panose="02040503050406030204" pitchFamily="18" charset="0"/>
                          </a:rPr>
                          <m:t>−</m:t>
                        </m:r>
                        <m:r>
                          <a:rPr lang="nb-NO" sz="1100" b="0" i="1">
                            <a:latin typeface="Cambria Math" panose="02040503050406030204" pitchFamily="18" charset="0"/>
                          </a:rPr>
                          <m:t>𝐵</m:t>
                        </m:r>
                        <m:r>
                          <a:rPr lang="nb-NO" sz="1100" b="0" i="1">
                            <a:latin typeface="Cambria Math" panose="02040503050406030204" pitchFamily="18" charset="0"/>
                          </a:rPr>
                          <m:t> </m:t>
                        </m:r>
                        <m:r>
                          <a:rPr lang="nb-NO" sz="1100" b="0" i="1">
                            <a:latin typeface="Cambria Math" panose="02040503050406030204" pitchFamily="18" charset="0"/>
                          </a:rPr>
                          <m:t>𝑠𝑦𝑚𝑏𝑜𝑙𝑠</m:t>
                        </m:r>
                        <m:r>
                          <a:rPr lang="nb-NO" sz="1100" b="0" i="1">
                            <a:latin typeface="Cambria Math" panose="02040503050406030204" pitchFamily="18" charset="0"/>
                          </a:rPr>
                          <m:t> ∗ 4µ</m:t>
                        </m:r>
                        <m:r>
                          <a:rPr lang="nb-NO" sz="1100" b="0" i="1">
                            <a:latin typeface="Cambria Math" panose="02040503050406030204" pitchFamily="18" charset="0"/>
                          </a:rPr>
                          <m:t>𝑠</m:t>
                        </m:r>
                      </m:e>
                    </m:d>
                    <m:r>
                      <a:rPr lang="nb-NO" sz="1100" b="0" i="1">
                        <a:latin typeface="Cambria Math" panose="02040503050406030204" pitchFamily="18" charset="0"/>
                      </a:rPr>
                      <m:t>+</m:t>
                    </m:r>
                    <m:r>
                      <a:rPr lang="nb-NO" sz="1100" b="0" i="1">
                        <a:solidFill>
                          <a:schemeClr val="tx1"/>
                        </a:solidFill>
                        <a:effectLst/>
                        <a:latin typeface="Cambria Math" panose="02040503050406030204" pitchFamily="18" charset="0"/>
                        <a:ea typeface="+mn-ea"/>
                        <a:cs typeface="+mn-cs"/>
                      </a:rPr>
                      <m:t>𝐻𝐸</m:t>
                    </m:r>
                    <m:r>
                      <a:rPr lang="nb-NO" sz="1100" b="0" i="1">
                        <a:solidFill>
                          <a:schemeClr val="tx1"/>
                        </a:solidFill>
                        <a:effectLst/>
                        <a:latin typeface="Cambria Math" panose="02040503050406030204" pitchFamily="18" charset="0"/>
                        <a:ea typeface="+mn-ea"/>
                        <a:cs typeface="+mn-cs"/>
                      </a:rPr>
                      <m:t>−</m:t>
                    </m:r>
                    <m:r>
                      <a:rPr lang="nb-NO" sz="1100" b="0" i="1">
                        <a:solidFill>
                          <a:schemeClr val="tx1"/>
                        </a:solidFill>
                        <a:effectLst/>
                        <a:latin typeface="Cambria Math" panose="02040503050406030204" pitchFamily="18" charset="0"/>
                        <a:ea typeface="+mn-ea"/>
                        <a:cs typeface="+mn-cs"/>
                      </a:rPr>
                      <m:t>𝑆𝑇𝐹</m:t>
                    </m:r>
                    <m:d>
                      <m:dPr>
                        <m:ctrlPr>
                          <a:rPr lang="nb-NO" sz="1100" b="0" i="1">
                            <a:solidFill>
                              <a:schemeClr val="tx1"/>
                            </a:solidFill>
                            <a:effectLst/>
                            <a:latin typeface="Cambria Math" panose="02040503050406030204" pitchFamily="18" charset="0"/>
                            <a:ea typeface="+mn-ea"/>
                            <a:cs typeface="+mn-cs"/>
                          </a:rPr>
                        </m:ctrlPr>
                      </m:dPr>
                      <m:e>
                        <m:r>
                          <a:rPr lang="nb-NO" sz="1100" b="0" i="1">
                            <a:solidFill>
                              <a:schemeClr val="tx1"/>
                            </a:solidFill>
                            <a:effectLst/>
                            <a:latin typeface="Cambria Math" panose="02040503050406030204" pitchFamily="18" charset="0"/>
                            <a:ea typeface="+mn-ea"/>
                            <a:cs typeface="+mn-cs"/>
                          </a:rPr>
                          <m:t>4µ</m:t>
                        </m:r>
                        <m:r>
                          <a:rPr lang="nb-NO" sz="1100" b="0" i="1">
                            <a:solidFill>
                              <a:schemeClr val="tx1"/>
                            </a:solidFill>
                            <a:effectLst/>
                            <a:latin typeface="Cambria Math" panose="02040503050406030204" pitchFamily="18" charset="0"/>
                            <a:ea typeface="+mn-ea"/>
                            <a:cs typeface="+mn-cs"/>
                          </a:rPr>
                          <m:t>𝑠</m:t>
                        </m:r>
                      </m:e>
                    </m:d>
                    <m:r>
                      <a:rPr lang="nb-NO" sz="1100" b="0" i="1">
                        <a:solidFill>
                          <a:schemeClr val="tx1"/>
                        </a:solidFill>
                        <a:effectLst/>
                        <a:latin typeface="Cambria Math" panose="02040503050406030204" pitchFamily="18" charset="0"/>
                        <a:ea typeface="+mn-ea"/>
                        <a:cs typeface="+mn-cs"/>
                      </a:rPr>
                      <m:t>+</m:t>
                    </m:r>
                    <m:r>
                      <a:rPr lang="nb-NO" sz="1100" b="0" i="1">
                        <a:latin typeface="Cambria Math" panose="02040503050406030204" pitchFamily="18" charset="0"/>
                      </a:rPr>
                      <m:t>𝑛𝑢𝑚𝑏𝑒𝑟</m:t>
                    </m:r>
                    <m:r>
                      <a:rPr lang="nb-NO" sz="1100" b="0" i="1">
                        <a:latin typeface="Cambria Math" panose="02040503050406030204" pitchFamily="18" charset="0"/>
                      </a:rPr>
                      <m:t> </m:t>
                    </m:r>
                    <m:r>
                      <a:rPr lang="nb-NO" sz="1100" b="0" i="1">
                        <a:latin typeface="Cambria Math" panose="02040503050406030204" pitchFamily="18" charset="0"/>
                      </a:rPr>
                      <m:t>𝑜𝑓</m:t>
                    </m:r>
                    <m:r>
                      <a:rPr lang="nb-NO" sz="1100" b="0" i="1">
                        <a:latin typeface="Cambria Math" panose="02040503050406030204" pitchFamily="18" charset="0"/>
                      </a:rPr>
                      <m:t> </m:t>
                    </m:r>
                    <m:r>
                      <a:rPr lang="nb-NO" sz="1100" b="0" i="1">
                        <a:latin typeface="Cambria Math" panose="02040503050406030204" pitchFamily="18" charset="0"/>
                      </a:rPr>
                      <m:t>𝑠𝑝𝑎𝑡𝑖𝑎𝑙</m:t>
                    </m:r>
                    <m:r>
                      <a:rPr lang="nb-NO" sz="1100" b="0" i="1">
                        <a:latin typeface="Cambria Math" panose="02040503050406030204" pitchFamily="18" charset="0"/>
                      </a:rPr>
                      <m:t> </m:t>
                    </m:r>
                    <m:r>
                      <a:rPr lang="nb-NO" sz="1100" b="0" i="1">
                        <a:latin typeface="Cambria Math" panose="02040503050406030204" pitchFamily="18" charset="0"/>
                      </a:rPr>
                      <m:t>𝑠𝑡𝑟𝑒𝑎𝑚𝑠</m:t>
                    </m:r>
                    <m:r>
                      <a:rPr lang="nb-NO" sz="1100" b="0" i="1">
                        <a:latin typeface="Cambria Math" panose="02040503050406030204" pitchFamily="18" charset="0"/>
                      </a:rPr>
                      <m:t> ∗</m:t>
                    </m:r>
                    <m:r>
                      <a:rPr lang="nb-NO" sz="1100" b="0" i="1">
                        <a:latin typeface="Cambria Math" panose="02040503050406030204" pitchFamily="18" charset="0"/>
                      </a:rPr>
                      <m:t>𝐻𝐸</m:t>
                    </m:r>
                    <m:r>
                      <a:rPr lang="nb-NO" sz="1100" b="0" i="1">
                        <a:latin typeface="Cambria Math" panose="02040503050406030204" pitchFamily="18" charset="0"/>
                      </a:rPr>
                      <m:t>−</m:t>
                    </m:r>
                    <m:r>
                      <a:rPr lang="nb-NO" sz="1100" b="0" i="1">
                        <a:latin typeface="Cambria Math" panose="02040503050406030204" pitchFamily="18" charset="0"/>
                      </a:rPr>
                      <m:t>𝐿𝑇𝐹</m:t>
                    </m:r>
                    <m:d>
                      <m:dPr>
                        <m:ctrlPr>
                          <a:rPr lang="nb-NO" sz="1100" b="0" i="1">
                            <a:latin typeface="Cambria Math" panose="02040503050406030204" pitchFamily="18" charset="0"/>
                          </a:rPr>
                        </m:ctrlPr>
                      </m:dPr>
                      <m:e>
                        <m:r>
                          <a:rPr lang="nb-NO" sz="1100" b="0" i="1">
                            <a:latin typeface="Cambria Math" panose="02040503050406030204" pitchFamily="18" charset="0"/>
                          </a:rPr>
                          <m:t>4µ</m:t>
                        </m:r>
                        <m:r>
                          <a:rPr lang="nb-NO" sz="1100" b="0" i="1">
                            <a:latin typeface="Cambria Math" panose="02040503050406030204" pitchFamily="18" charset="0"/>
                          </a:rPr>
                          <m:t>𝑠</m:t>
                        </m:r>
                      </m:e>
                    </m:d>
                  </m:oMath>
                </m:oMathPara>
              </a14:m>
              <a:endParaRPr lang="nb-NO" sz="1100"/>
            </a:p>
          </xdr:txBody>
        </xdr:sp>
      </mc:Choice>
      <mc:Fallback xmlns="">
        <xdr:sp macro="" textlink="">
          <xdr:nvSpPr>
            <xdr:cNvPr id="12" name="TekstSylinder 11"/>
            <xdr:cNvSpPr txBox="1"/>
          </xdr:nvSpPr>
          <xdr:spPr>
            <a:xfrm>
              <a:off x="762000" y="6505575"/>
              <a:ext cx="11656331" cy="172227"/>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nb-NO" sz="1100" b="0" i="0">
                  <a:latin typeface="Cambria Math" panose="02040503050406030204" pitchFamily="18" charset="0"/>
                </a:rPr>
                <a:t>𝐻𝐸 𝑝𝑟𝑒𝑎𝑚𝑏𝑙𝑒</a:t>
              </a:r>
              <a:r>
                <a:rPr lang="nb-NO" sz="1100" i="0">
                  <a:latin typeface="Cambria Math" panose="02040503050406030204" pitchFamily="18" charset="0"/>
                </a:rPr>
                <a:t>=</a:t>
              </a:r>
              <a:r>
                <a:rPr lang="nb-NO" sz="1100" b="0" i="0">
                  <a:latin typeface="Cambria Math" panose="02040503050406030204" pitchFamily="18" charset="0"/>
                </a:rPr>
                <a:t>𝐻𝐸−𝑆𝐼𝐺−𝐴1(4µ𝑠)+𝐻𝐸−𝑆𝐼𝐺−𝐴2(4µ𝑠)+𝐻𝐸−𝑆𝐼𝐺−𝐵 (𝑛𝑢𝑚𝑏𝑒𝑟 𝑜𝑓 𝐻𝐸−𝑆𝐼𝐺−𝐵 𝑠𝑦𝑚𝑏𝑜𝑙𝑠 ∗ 4µ𝑠)+</a:t>
              </a:r>
              <a:r>
                <a:rPr lang="nb-NO" sz="1100" b="0" i="0">
                  <a:solidFill>
                    <a:schemeClr val="tx1"/>
                  </a:solidFill>
                  <a:effectLst/>
                  <a:latin typeface="+mn-lt"/>
                  <a:ea typeface="+mn-ea"/>
                  <a:cs typeface="+mn-cs"/>
                </a:rPr>
                <a:t>𝐻</a:t>
              </a:r>
              <a:r>
                <a:rPr lang="nb-NO" sz="1100" b="0" i="0">
                  <a:solidFill>
                    <a:schemeClr val="tx1"/>
                  </a:solidFill>
                  <a:effectLst/>
                  <a:latin typeface="Cambria Math" panose="02040503050406030204" pitchFamily="18" charset="0"/>
                  <a:ea typeface="+mn-ea"/>
                  <a:cs typeface="+mn-cs"/>
                </a:rPr>
                <a:t>𝐸</a:t>
              </a:r>
              <a:r>
                <a:rPr lang="nb-NO" sz="1100" b="0" i="0">
                  <a:solidFill>
                    <a:schemeClr val="tx1"/>
                  </a:solidFill>
                  <a:effectLst/>
                  <a:latin typeface="+mn-lt"/>
                  <a:ea typeface="+mn-ea"/>
                  <a:cs typeface="+mn-cs"/>
                </a:rPr>
                <a:t>−</a:t>
              </a:r>
              <a:r>
                <a:rPr lang="nb-NO" sz="1100" b="0" i="0">
                  <a:solidFill>
                    <a:schemeClr val="tx1"/>
                  </a:solidFill>
                  <a:effectLst/>
                  <a:latin typeface="Cambria Math" panose="02040503050406030204" pitchFamily="18" charset="0"/>
                  <a:ea typeface="+mn-ea"/>
                  <a:cs typeface="+mn-cs"/>
                </a:rPr>
                <a:t>𝑆</a:t>
              </a:r>
              <a:r>
                <a:rPr lang="nb-NO" sz="1100" b="0" i="0">
                  <a:solidFill>
                    <a:schemeClr val="tx1"/>
                  </a:solidFill>
                  <a:effectLst/>
                  <a:latin typeface="+mn-lt"/>
                  <a:ea typeface="+mn-ea"/>
                  <a:cs typeface="+mn-cs"/>
                </a:rPr>
                <a:t>𝑇𝐹(4µ𝑠)+</a:t>
              </a:r>
              <a:r>
                <a:rPr lang="nb-NO" sz="1100" b="0" i="0">
                  <a:latin typeface="Cambria Math" panose="02040503050406030204" pitchFamily="18" charset="0"/>
                </a:rPr>
                <a:t>𝑛𝑢𝑚𝑏𝑒𝑟 𝑜𝑓 𝑠𝑝𝑎𝑡𝑖𝑎𝑙 𝑠𝑡𝑟𝑒𝑎𝑚𝑠 ∗𝐻𝐸−𝐿𝑇𝐹(4µ𝑠)</a:t>
              </a:r>
              <a:endParaRPr lang="nb-NO" sz="1100"/>
            </a:p>
          </xdr:txBody>
        </xdr:sp>
      </mc:Fallback>
    </mc:AlternateContent>
    <xdr:clientData/>
  </xdr:oneCellAnchor>
  <xdr:oneCellAnchor>
    <xdr:from>
      <xdr:col>1</xdr:col>
      <xdr:colOff>19050</xdr:colOff>
      <xdr:row>3</xdr:row>
      <xdr:rowOff>38100</xdr:rowOff>
    </xdr:from>
    <xdr:ext cx="4867275" cy="172227"/>
    <mc:AlternateContent xmlns:mc="http://schemas.openxmlformats.org/markup-compatibility/2006">
      <mc:Choice xmlns:a14="http://schemas.microsoft.com/office/drawing/2010/main" Requires="a14">
        <xdr:sp macro="" textlink="">
          <xdr:nvSpPr>
            <xdr:cNvPr id="11" name="TekstSylinder 10"/>
            <xdr:cNvSpPr txBox="1"/>
          </xdr:nvSpPr>
          <xdr:spPr>
            <a:xfrm>
              <a:off x="781050" y="609600"/>
              <a:ext cx="4867275" cy="172227"/>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nb-NO" sz="1100"/>
                <a:t>DIFS/AIFS</a:t>
              </a:r>
              <a14:m>
                <m:oMath xmlns:m="http://schemas.openxmlformats.org/officeDocument/2006/math">
                  <m:r>
                    <a:rPr lang="nb-NO" sz="1100" i="1">
                      <a:latin typeface="Cambria Math" panose="02040503050406030204" pitchFamily="18" charset="0"/>
                    </a:rPr>
                    <m:t>=</m:t>
                  </m:r>
                  <m:r>
                    <a:rPr lang="nb-NO" sz="1100" b="0" i="1">
                      <a:latin typeface="Cambria Math" panose="02040503050406030204" pitchFamily="18" charset="0"/>
                    </a:rPr>
                    <m:t>𝐴𝐼𝐹𝑆𝑁</m:t>
                  </m:r>
                  <m:r>
                    <a:rPr lang="nb-NO" sz="1100" b="0" i="1">
                      <a:latin typeface="Cambria Math" panose="02040503050406030204" pitchFamily="18" charset="0"/>
                    </a:rPr>
                    <m:t>∗</m:t>
                  </m:r>
                  <m:r>
                    <a:rPr lang="nb-NO" sz="1100" b="0" i="1">
                      <a:latin typeface="Cambria Math" panose="02040503050406030204" pitchFamily="18" charset="0"/>
                    </a:rPr>
                    <m:t>𝑠𝑙𝑜𝑡</m:t>
                  </m:r>
                  <m:r>
                    <a:rPr lang="nb-NO" sz="1100" b="0" i="1">
                      <a:latin typeface="Cambria Math" panose="02040503050406030204" pitchFamily="18" charset="0"/>
                    </a:rPr>
                    <m:t> </m:t>
                  </m:r>
                  <m:r>
                    <a:rPr lang="nb-NO" sz="1100" b="0" i="1">
                      <a:latin typeface="Cambria Math" panose="02040503050406030204" pitchFamily="18" charset="0"/>
                    </a:rPr>
                    <m:t>𝑡𝑖𝑚𝑒</m:t>
                  </m:r>
                  <m:r>
                    <a:rPr lang="nb-NO" sz="1100" b="0" i="1">
                      <a:solidFill>
                        <a:schemeClr val="tx1"/>
                      </a:solidFill>
                      <a:effectLst/>
                      <a:latin typeface="+mn-lt"/>
                      <a:ea typeface="+mn-ea"/>
                      <a:cs typeface="+mn-cs"/>
                    </a:rPr>
                    <m:t> (</m:t>
                  </m:r>
                  <m:r>
                    <a:rPr lang="nb-NO" sz="1100" b="0" i="1">
                      <a:solidFill>
                        <a:schemeClr val="tx1"/>
                      </a:solidFill>
                      <a:effectLst/>
                      <a:latin typeface="Cambria Math" panose="02040503050406030204" pitchFamily="18" charset="0"/>
                      <a:ea typeface="+mn-ea"/>
                      <a:cs typeface="+mn-cs"/>
                    </a:rPr>
                    <m:t>9</m:t>
                  </m:r>
                  <m:r>
                    <a:rPr lang="nb-NO" sz="1100" b="0" i="1">
                      <a:solidFill>
                        <a:schemeClr val="tx1"/>
                      </a:solidFill>
                      <a:effectLst/>
                      <a:latin typeface="+mn-lt"/>
                      <a:ea typeface="+mn-ea"/>
                      <a:cs typeface="+mn-cs"/>
                    </a:rPr>
                    <m:t>µ</m:t>
                  </m:r>
                  <m:r>
                    <a:rPr lang="nb-NO" sz="1100" b="0" i="1">
                      <a:solidFill>
                        <a:schemeClr val="tx1"/>
                      </a:solidFill>
                      <a:effectLst/>
                      <a:latin typeface="+mn-lt"/>
                      <a:ea typeface="+mn-ea"/>
                      <a:cs typeface="+mn-cs"/>
                    </a:rPr>
                    <m:t>𝑠</m:t>
                  </m:r>
                  <m:r>
                    <a:rPr lang="nb-NO" sz="1100" b="0" i="1">
                      <a:solidFill>
                        <a:schemeClr val="tx1"/>
                      </a:solidFill>
                      <a:effectLst/>
                      <a:latin typeface="+mn-lt"/>
                      <a:ea typeface="+mn-ea"/>
                      <a:cs typeface="+mn-cs"/>
                    </a:rPr>
                    <m:t>)</m:t>
                  </m:r>
                  <m:r>
                    <a:rPr lang="nb-NO" sz="1100" b="0" i="1">
                      <a:latin typeface="Cambria Math" panose="02040503050406030204" pitchFamily="18" charset="0"/>
                    </a:rPr>
                    <m:t>+</m:t>
                  </m:r>
                  <m:r>
                    <a:rPr lang="nb-NO" sz="1100" b="0" i="1">
                      <a:latin typeface="Cambria Math" panose="02040503050406030204" pitchFamily="18" charset="0"/>
                    </a:rPr>
                    <m:t>𝑆𝐼𝐹𝑆</m:t>
                  </m:r>
                  <m:r>
                    <a:rPr lang="nb-NO" sz="1100" b="0" i="1">
                      <a:latin typeface="Cambria Math" panose="02040503050406030204" pitchFamily="18" charset="0"/>
                    </a:rPr>
                    <m:t> (16µ</m:t>
                  </m:r>
                  <m:r>
                    <a:rPr lang="nb-NO" sz="1100" b="0" i="1">
                      <a:latin typeface="Cambria Math" panose="02040503050406030204" pitchFamily="18" charset="0"/>
                    </a:rPr>
                    <m:t>𝑠</m:t>
                  </m:r>
                  <m:r>
                    <a:rPr lang="nb-NO" sz="1100" b="0" i="1">
                      <a:latin typeface="Cambria Math" panose="02040503050406030204" pitchFamily="18" charset="0"/>
                    </a:rPr>
                    <m:t>)</m:t>
                  </m:r>
                </m:oMath>
              </a14:m>
              <a:endParaRPr lang="nb-NO" sz="1100"/>
            </a:p>
          </xdr:txBody>
        </xdr:sp>
      </mc:Choice>
      <mc:Fallback>
        <xdr:sp macro="" textlink="">
          <xdr:nvSpPr>
            <xdr:cNvPr id="11" name="TekstSylinder 10"/>
            <xdr:cNvSpPr txBox="1"/>
          </xdr:nvSpPr>
          <xdr:spPr>
            <a:xfrm>
              <a:off x="781050" y="609600"/>
              <a:ext cx="4867275" cy="172227"/>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nb-NO" sz="1100"/>
                <a:t>DIFS/AIFS</a:t>
              </a:r>
              <a:r>
                <a:rPr lang="nb-NO" sz="1100" i="0">
                  <a:latin typeface="Cambria Math" panose="02040503050406030204" pitchFamily="18" charset="0"/>
                </a:rPr>
                <a:t>=</a:t>
              </a:r>
              <a:r>
                <a:rPr lang="nb-NO" sz="1100" b="0" i="0">
                  <a:latin typeface="Cambria Math" panose="02040503050406030204" pitchFamily="18" charset="0"/>
                </a:rPr>
                <a:t>𝐴𝐼𝐹𝑆𝑁∗𝑠𝑙𝑜𝑡 𝑡𝑖𝑚𝑒</a:t>
              </a:r>
              <a:r>
                <a:rPr lang="nb-NO" sz="1100" b="0" i="0">
                  <a:solidFill>
                    <a:schemeClr val="tx1"/>
                  </a:solidFill>
                  <a:effectLst/>
                  <a:latin typeface="+mn-lt"/>
                  <a:ea typeface="+mn-ea"/>
                  <a:cs typeface="+mn-cs"/>
                </a:rPr>
                <a:t> (</a:t>
              </a:r>
              <a:r>
                <a:rPr lang="nb-NO" sz="1100" b="0" i="0">
                  <a:solidFill>
                    <a:schemeClr val="tx1"/>
                  </a:solidFill>
                  <a:effectLst/>
                  <a:latin typeface="Cambria Math" panose="02040503050406030204" pitchFamily="18" charset="0"/>
                  <a:ea typeface="+mn-ea"/>
                  <a:cs typeface="+mn-cs"/>
                </a:rPr>
                <a:t>9</a:t>
              </a:r>
              <a:r>
                <a:rPr lang="nb-NO" sz="1100" b="0" i="0">
                  <a:solidFill>
                    <a:schemeClr val="tx1"/>
                  </a:solidFill>
                  <a:effectLst/>
                  <a:latin typeface="+mn-lt"/>
                  <a:ea typeface="+mn-ea"/>
                  <a:cs typeface="+mn-cs"/>
                </a:rPr>
                <a:t>µ𝑠)</a:t>
              </a:r>
              <a:r>
                <a:rPr lang="nb-NO" sz="1100" b="0" i="0">
                  <a:latin typeface="Cambria Math" panose="02040503050406030204" pitchFamily="18" charset="0"/>
                </a:rPr>
                <a:t>+𝑆𝐼𝐹𝑆 (16µ𝑠)</a:t>
              </a:r>
              <a:endParaRPr lang="nb-NO" sz="1100"/>
            </a:p>
          </xdr:txBody>
        </xdr:sp>
      </mc:Fallback>
    </mc:AlternateContent>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gjermund/Desktop/CR14-IOS/Kompetanse/Wifi/Airtime%20calculator/802.11ax%20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k1"/>
      <sheetName val="Ark2"/>
      <sheetName val="Ark2 (2)"/>
    </sheetNames>
    <sheetDataSet>
      <sheetData sheetId="0"/>
      <sheetData sheetId="1"/>
      <sheetData sheetId="2" refreshError="1"/>
    </sheetDataSet>
  </externalBook>
</externalLink>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U24" sqref="U24"/>
    </sheetView>
  </sheetViews>
  <sheetFormatPr baseColWidth="10" defaultRowHeight="15"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173"/>
  <sheetViews>
    <sheetView topLeftCell="B1" zoomScale="115" zoomScaleNormal="115" workbookViewId="0">
      <selection activeCell="G33" sqref="G33"/>
    </sheetView>
  </sheetViews>
  <sheetFormatPr baseColWidth="10" defaultRowHeight="15" x14ac:dyDescent="0.25"/>
  <cols>
    <col min="1" max="1" width="26.140625" customWidth="1"/>
    <col min="2" max="2" width="27.42578125" customWidth="1"/>
    <col min="3" max="3" width="10.140625" customWidth="1"/>
    <col min="4" max="4" width="36.7109375" style="3" customWidth="1"/>
    <col min="5" max="5" width="43.28515625" style="3" customWidth="1"/>
    <col min="6" max="6" width="28.140625" customWidth="1"/>
    <col min="7" max="7" width="25.42578125" customWidth="1"/>
    <col min="8" max="8" width="25.28515625" customWidth="1"/>
    <col min="9" max="9" width="11.42578125" customWidth="1"/>
  </cols>
  <sheetData>
    <row r="1" spans="1:8" x14ac:dyDescent="0.25">
      <c r="D1" s="5"/>
      <c r="E1" s="5"/>
    </row>
    <row r="2" spans="1:8" x14ac:dyDescent="0.25">
      <c r="D2" s="69" t="s">
        <v>149</v>
      </c>
      <c r="E2" s="69" t="s">
        <v>150</v>
      </c>
      <c r="G2" s="76" t="s">
        <v>152</v>
      </c>
      <c r="H2" s="76" t="s">
        <v>151</v>
      </c>
    </row>
    <row r="3" spans="1:8" x14ac:dyDescent="0.25">
      <c r="D3" s="69" t="s">
        <v>145</v>
      </c>
      <c r="E3" s="69" t="s">
        <v>145</v>
      </c>
      <c r="G3" s="76" t="s">
        <v>146</v>
      </c>
      <c r="H3" s="76" t="s">
        <v>146</v>
      </c>
    </row>
    <row r="4" spans="1:8" x14ac:dyDescent="0.25">
      <c r="D4" s="5"/>
      <c r="E4" s="5"/>
    </row>
    <row r="5" spans="1:8" ht="15.75" thickBot="1" x14ac:dyDescent="0.3">
      <c r="A5" t="s">
        <v>28</v>
      </c>
      <c r="D5" s="5"/>
      <c r="E5" s="5"/>
    </row>
    <row r="6" spans="1:8" ht="15.75" thickTop="1" x14ac:dyDescent="0.25">
      <c r="B6" s="65" t="s">
        <v>140</v>
      </c>
      <c r="C6" s="66"/>
      <c r="D6" s="67" t="s">
        <v>137</v>
      </c>
      <c r="E6" s="68" t="s">
        <v>137</v>
      </c>
      <c r="F6" s="65" t="s">
        <v>140</v>
      </c>
      <c r="G6" s="67" t="s">
        <v>4</v>
      </c>
      <c r="H6" s="68" t="s">
        <v>4</v>
      </c>
    </row>
    <row r="7" spans="1:8" x14ac:dyDescent="0.25">
      <c r="B7" s="42" t="s">
        <v>161</v>
      </c>
      <c r="C7" s="25"/>
      <c r="D7" s="26">
        <f>IF(D6=Basis!P5,Basis!Q5,IF(D6=Basis!P6,Basis!Q6,IF(D6=Basis!P7,Basis!Q7,IF(D6=Basis!P8,Basis!Q8,IF(D6=Basis!P9,Basis!Q9,"")))))</f>
        <v>3</v>
      </c>
      <c r="E7" s="43">
        <f>IF(E6=Basis!P5,Basis!Q5,IF(E6=Basis!P6,Basis!Q6,IF(E6=Basis!P7,Basis!Q7,IF(E6=Basis!P8,Basis!Q8,IF(E6=Basis!P9,Basis!Q9,"")))))</f>
        <v>3</v>
      </c>
      <c r="F7" s="42"/>
      <c r="G7" s="26">
        <f>IF(G6=Basis!P5,Basis!Q5,IF(G6=Basis!P6,Basis!Q6,IF(G6=Basis!P7,Basis!Q7,IF(G6=Basis!P8,Basis!Q8,IF(G6=Basis!P9,Basis!Q9,"")))))</f>
        <v>2</v>
      </c>
      <c r="H7" s="43">
        <f>IF(H6=Basis!P5,Basis!Q5,IF(H6=Basis!P6,Basis!Q6,IF(H6=Basis!P7,Basis!Q7,IF(H6=Basis!P8,Basis!Q8,IF(H6=Basis!P9,Basis!Q9,"")))))</f>
        <v>2</v>
      </c>
    </row>
    <row r="8" spans="1:8" x14ac:dyDescent="0.25">
      <c r="B8" s="36" t="s">
        <v>34</v>
      </c>
      <c r="C8" s="19"/>
      <c r="D8" s="20">
        <v>8</v>
      </c>
      <c r="E8" s="37">
        <v>8</v>
      </c>
      <c r="F8" s="36" t="s">
        <v>34</v>
      </c>
      <c r="G8" s="20">
        <v>8</v>
      </c>
      <c r="H8" s="37">
        <v>8</v>
      </c>
    </row>
    <row r="9" spans="1:8" x14ac:dyDescent="0.25">
      <c r="B9" s="38"/>
      <c r="C9" s="21"/>
      <c r="D9" s="22"/>
      <c r="E9" s="39"/>
      <c r="F9" s="40"/>
      <c r="G9" s="23"/>
      <c r="H9" s="52"/>
    </row>
    <row r="10" spans="1:8" x14ac:dyDescent="0.25">
      <c r="A10" t="s">
        <v>29</v>
      </c>
      <c r="B10" s="40"/>
      <c r="C10" s="23"/>
      <c r="D10" s="24"/>
      <c r="E10" s="41"/>
      <c r="F10" s="40"/>
      <c r="G10" s="23"/>
      <c r="H10" s="52"/>
    </row>
    <row r="11" spans="1:8" x14ac:dyDescent="0.25">
      <c r="B11" s="36" t="s">
        <v>114</v>
      </c>
      <c r="C11" s="19"/>
      <c r="D11" s="20" t="s">
        <v>99</v>
      </c>
      <c r="E11" s="37" t="s">
        <v>99</v>
      </c>
      <c r="F11" s="36" t="s">
        <v>114</v>
      </c>
      <c r="G11" s="20" t="s">
        <v>99</v>
      </c>
      <c r="H11" s="37" t="s">
        <v>99</v>
      </c>
    </row>
    <row r="12" spans="1:8" x14ac:dyDescent="0.25">
      <c r="B12" s="42" t="s">
        <v>19</v>
      </c>
      <c r="C12" s="25"/>
      <c r="D12" s="26" t="str">
        <f>IF(D11=Basis!C31,Basis!D31,IF(D11=Basis!C32,Basis!D32,IF(D11=Basis!C33,Basis!D33)))</f>
        <v>BPSK 1/2</v>
      </c>
      <c r="E12" s="43" t="str">
        <f>IF(E11=Basis!C31,Basis!D31,IF(E11=Basis!C32,Basis!D32,IF(E11=Basis!C33,Basis!D33)))</f>
        <v>BPSK 1/2</v>
      </c>
      <c r="F12" s="42" t="s">
        <v>96</v>
      </c>
      <c r="G12" s="26" t="str">
        <f>IF(G11=Basis_HE!B52,Basis_HE!C52,IF(G11=Basis_HE!B53,Basis_HE!C53,IF(G11=Basis_HE!B54,Basis_HE!C54,"")))</f>
        <v>BPSK 1/2</v>
      </c>
      <c r="H12" s="43" t="str">
        <f>IF(H11=Basis_HE!B52,Basis_HE!C52,IF(H11=Basis_HE!B53,Basis_HE!C53,IF(H11=Basis_HE!B54,Basis_HE!C54,"")))</f>
        <v>BPSK 1/2</v>
      </c>
    </row>
    <row r="13" spans="1:8" x14ac:dyDescent="0.25">
      <c r="B13" s="42" t="s">
        <v>22</v>
      </c>
      <c r="C13" s="25"/>
      <c r="D13" s="26">
        <f>IF(D11=Basis!C31,Basis!E31,IF(D11=Basis!C32,Basis!E32,IF(D11=Basis!C33,Basis!E33)))</f>
        <v>1</v>
      </c>
      <c r="E13" s="43">
        <f>IF(E11=Basis!C31,Basis!E31,IF(E11=Basis!C32,Basis!E32,IF(E11=Basis!C33,Basis!E33)))</f>
        <v>1</v>
      </c>
      <c r="F13" s="42" t="s">
        <v>22</v>
      </c>
      <c r="G13" s="26">
        <f>IF(G11=Basis_HE!B52,Basis_HE!D52,IF(G11=Basis_HE!B53,Basis_HE!D53,IF(G11=Basis_HE!B54,Basis_HE!D54,"")))</f>
        <v>1</v>
      </c>
      <c r="H13" s="43">
        <f>IF(H11=Basis_HE!B52,Basis_HE!D52,IF(H11=Basis_HE!B53,Basis_HE!D53,IF(H11=Basis_HE!B54,Basis_HE!D54,"")))</f>
        <v>1</v>
      </c>
    </row>
    <row r="14" spans="1:8" x14ac:dyDescent="0.25">
      <c r="B14" s="42" t="s">
        <v>33</v>
      </c>
      <c r="C14" s="25"/>
      <c r="D14" s="26">
        <f>IF(D11=Basis!C31,Basis!F31,IF(D11=Basis!C32,Basis!F32,IF(D11=Basis!C33,Basis!F33)))</f>
        <v>0.5</v>
      </c>
      <c r="E14" s="43">
        <f>IF(E11=Basis!C31,Basis!F31,IF(E11=Basis!C32,Basis!F32,IF(E11=Basis!C33,Basis!F33)))</f>
        <v>0.5</v>
      </c>
      <c r="F14" s="42" t="s">
        <v>33</v>
      </c>
      <c r="G14" s="26">
        <f>IF(G11=Basis_HE!B52,Basis_HE!E52,IF(G11=Basis_HE!B53,Basis_HE!E53,IF(G11=Basis_HE!B54,Basis_HE!E54,"")))</f>
        <v>0.5</v>
      </c>
      <c r="H14" s="43">
        <f>IF(H11=Basis_HE!B52,Basis_HE!E52,IF(H11=Basis_HE!B53,Basis_HE!E53,IF(H11=Basis_HE!B54,Basis_HE!E54,"")))</f>
        <v>0.5</v>
      </c>
    </row>
    <row r="15" spans="1:8" x14ac:dyDescent="0.25">
      <c r="B15" s="44"/>
      <c r="C15" s="27"/>
      <c r="D15" s="24"/>
      <c r="E15" s="41"/>
      <c r="F15" s="40"/>
      <c r="G15" s="23"/>
      <c r="H15" s="52"/>
    </row>
    <row r="16" spans="1:8" x14ac:dyDescent="0.25">
      <c r="B16" s="44"/>
      <c r="C16" s="27"/>
      <c r="D16" s="24"/>
      <c r="E16" s="41"/>
      <c r="F16" s="40"/>
      <c r="G16" s="24"/>
      <c r="H16" s="41"/>
    </row>
    <row r="17" spans="1:18" x14ac:dyDescent="0.25">
      <c r="A17" t="s">
        <v>31</v>
      </c>
      <c r="B17" s="44"/>
      <c r="C17" s="27"/>
      <c r="D17" s="24"/>
      <c r="E17" s="41"/>
      <c r="F17" s="40"/>
      <c r="G17" s="24"/>
      <c r="H17" s="41"/>
    </row>
    <row r="18" spans="1:18" x14ac:dyDescent="0.25">
      <c r="B18" s="40"/>
      <c r="C18" s="23"/>
      <c r="D18" s="24"/>
      <c r="E18" s="41"/>
      <c r="F18" s="40"/>
      <c r="G18" s="24"/>
      <c r="H18" s="41"/>
    </row>
    <row r="19" spans="1:18" x14ac:dyDescent="0.25">
      <c r="B19" s="36" t="s">
        <v>0</v>
      </c>
      <c r="C19" s="19"/>
      <c r="D19" s="20" t="s">
        <v>38</v>
      </c>
      <c r="E19" s="37" t="s">
        <v>38</v>
      </c>
      <c r="F19" s="36" t="s">
        <v>47</v>
      </c>
      <c r="G19" s="20" t="s">
        <v>132</v>
      </c>
      <c r="H19" s="37" t="s">
        <v>133</v>
      </c>
    </row>
    <row r="20" spans="1:18" x14ac:dyDescent="0.25">
      <c r="B20" s="42" t="s">
        <v>32</v>
      </c>
      <c r="C20" s="25"/>
      <c r="D20" s="26">
        <f>IF(Main!D19=Basis!F5,48,IF(OR(Main!D19=Basis!F6,Main!D19=Basis!F7),52,IF(OR(Main!D19=Basis!F8,Main!D19=Basis!F9),108,IF(Main!D19=Basis!F10,234,""))))</f>
        <v>52</v>
      </c>
      <c r="E20" s="43">
        <f>IF(Main!E19=Basis!F5,48,IF(OR(Main!E19=Basis!F6,Main!E19=Basis!F7),52,IF(OR(Main!E19=Basis!F8,Main!E19=Basis!F9),108,IF(Main!E19=Basis!F10,234,""))))</f>
        <v>52</v>
      </c>
      <c r="F20" s="42" t="s">
        <v>32</v>
      </c>
      <c r="G20" s="28">
        <f>IF(G19=Basis_HE!B8,Basis_HE!C8,IF(G19=Basis_HE!B7,Basis_HE!C7,IF(G19=Basis_HE!B6,Basis_HE!C6,Basis_HE!C5)))</f>
        <v>102</v>
      </c>
      <c r="H20" s="53">
        <f>IF(H19=Basis_HE!B8,Basis_HE!C8,IF(H19=Basis_HE!B7,Basis_HE!C7,IF(H19=Basis_HE!B6,Basis_HE!C6,Basis_HE!C5)))</f>
        <v>48</v>
      </c>
    </row>
    <row r="21" spans="1:18" x14ac:dyDescent="0.25">
      <c r="B21" s="36" t="s">
        <v>21</v>
      </c>
      <c r="C21" s="19"/>
      <c r="D21" s="20" t="s">
        <v>126</v>
      </c>
      <c r="E21" s="37" t="s">
        <v>126</v>
      </c>
      <c r="F21" s="36" t="s">
        <v>21</v>
      </c>
      <c r="G21" s="20" t="s">
        <v>78</v>
      </c>
      <c r="H21" s="37" t="s">
        <v>78</v>
      </c>
    </row>
    <row r="22" spans="1:18" x14ac:dyDescent="0.25">
      <c r="B22" s="42" t="s">
        <v>22</v>
      </c>
      <c r="C22" s="25"/>
      <c r="D22" s="29" t="str">
        <f>IF(D21=Basis!C5,"1",IF(D21=Basis!C6,1,(IF(D21=Basis!C7,"2",IF(D21=Basis!C8,"2",IF(D21=Basis!C9,"4",IF(D21=Basis!C10,"4",IF(D21=Basis!C11,"6",IF(D21=Basis!C12,"6",IF(D21=Basis!C13,"6",IF(D21=Basis!C14,8,IF(D21=Basis!C15,8,0))))))))))))</f>
        <v>6</v>
      </c>
      <c r="E22" s="45" t="str">
        <f>IF(E21=Basis!C5,"1",IF(E21=Basis!C6,1,IF(E21=Basis!C7,"2",IF(E21=Basis!C8,"2",IF(E21=Basis!C9,"4",IF(E21=Basis!C10,"4",IF(E21=Basis!C11,"6",IF(E21=Basis!C12,"6",IF(E21=Basis!C13,"6",IF(E21=Basis!C14,8,IF(E21=Basis!C15,8,0)))))))))))</f>
        <v>6</v>
      </c>
      <c r="F22" s="42" t="s">
        <v>22</v>
      </c>
      <c r="G22" s="28">
        <f>IF(G21=Basis_HE!B16,Basis_HE!C16,IF(G21=Basis_HE!B17,Basis_HE!C17,IF(G21=Basis_HE!B18,Basis_HE!C18,IF(G21=Basis_HE!B19,Basis_HE!C19,IF(G21=Basis_HE!B20,Basis_HE!C20,IF(G21=Basis_HE!B21,Basis_HE!C21,IF(G21=Basis_HE!B22,Basis_HE!C22,IF(G21=Basis_HE!B23,Basis_HE!C23,IF(G21=Basis_HE!B24,Basis_HE!C24,IF(G21=Basis_HE!B25,Basis_HE!C25,IF(G21=Basis_HE!B26,Basis_HE!C26,IF(G21=Basis_HE!B27,Basis_HE!C27,""))))))))))))</f>
        <v>6</v>
      </c>
      <c r="H22" s="53">
        <f>IF(H21=Basis_HE!B16,Basis_HE!C16,IF(H21=Basis_HE!B17,Basis_HE!C17,IF(H21=Basis_HE!B18,Basis_HE!C18,IF(H21=Basis_HE!B19,Basis_HE!C19,IF(H21=Basis_HE!B20,Basis_HE!C20,IF(H21=Basis_HE!B21,Basis_HE!C21,IF(H21=Basis_HE!B22,Basis_HE!C22,IF(H21=Basis_HE!B23,Basis_HE!C23,IF(H21=Basis_HE!B24,Basis_HE!C24,IF(H21=Basis_HE!B25,Basis_HE!C25,IF(H21=Basis_HE!B26,Basis_HE!C26,IF(H21=Basis_HE!B27,Basis_HE!C27,""))))))))))))</f>
        <v>6</v>
      </c>
      <c r="I22" s="5"/>
    </row>
    <row r="23" spans="1:18" x14ac:dyDescent="0.25">
      <c r="B23" s="42" t="s">
        <v>33</v>
      </c>
      <c r="C23" s="25"/>
      <c r="D23" s="30">
        <f>IF(D21=Basis!C5,1/2,IF(D21=Basis!C6,3/4,IF(D21=Basis!C7,1/2,IF(D21=Basis!C8,3/4,IF(D21=Basis!C9,1/2,IF(D21=Basis!C10,3/4,IF(D21=Basis!C11,2/3,IF(D21=Basis!C12,3/4,IF(D21=Basis!C13,5/6,IF(D21=Basis!C14,3/4,IF(D21=Basis!C15,5/6,"0")))))))))))</f>
        <v>0.83333333333333337</v>
      </c>
      <c r="E23" s="46">
        <f>IF(E21=Basis!C5,1/2,IF(E21=Basis!C6,3/4,IF(E21=Basis!C7,1/2,IF(E21=Basis!C8,3/4,IF(E21=Basis!C9,1/2,IF(E21=Basis!C10,3/4,IF(E21=Basis!C11,2/3,IF(E21=Basis!C12,3/4,IF(E21=Basis!C13,5/6,IF(E21=Basis!C14,3/4,IF(E21=Basis!C15,5/6,"0")))))))))))</f>
        <v>0.83333333333333337</v>
      </c>
      <c r="F23" s="42" t="s">
        <v>33</v>
      </c>
      <c r="G23" s="70">
        <f>IF(G21=Basis_HE!B16,Basis_HE!D16,IF(G21=Basis_HE!B17,Basis_HE!D17,IF(G21=Basis_HE!B18,Basis_HE!D18,IF(G21=Basis_HE!B19,Basis_HE!D19,IF(G21=Basis_HE!B20,Basis_HE!D20,IF(G21=Basis_HE!B21,Basis_HE!D21,IF(G21=Basis_HE!B22,Basis_HE!D22,IF(G21=Basis_HE!B23,Basis_HE!D23,IF(G21=Basis_HE!B24,Basis_HE!D24,IF(G21=Basis_HE!B25,Basis_HE!D25,IF(G21=Basis_HE!B26,Basis_HE!D26,IF(G21=Basis_HE!B27,Basis_HE!D27,""))))))))))))</f>
        <v>0.83333333333333337</v>
      </c>
      <c r="H23" s="71">
        <f>IF(H21=Basis_HE!B16,Basis_HE!D16,IF(H21=Basis_HE!B17,Basis_HE!D17,IF(H21=Basis_HE!B18,Basis_HE!D18,IF(H21=Basis_HE!B19,Basis_HE!D19,IF(H21=Basis_HE!B20,Basis_HE!D20,IF(H21=Basis_HE!B21,Basis_HE!D21,IF(H21=Basis_HE!B22,Basis_HE!D22,IF(H21=Basis_HE!B23,Basis_HE!D23,IF(H21=Basis_HE!B24,Basis_HE!D24,IF(H21=Basis_HE!B25,Basis_HE!D25,IF(H21=Basis_HE!B26,Basis_HE!D26,IF(H21=Basis_HE!B27,Basis_HE!D27,""))))))))))))</f>
        <v>0.83333333333333337</v>
      </c>
      <c r="I23" s="5"/>
      <c r="R23" s="5"/>
    </row>
    <row r="24" spans="1:18" x14ac:dyDescent="0.25">
      <c r="B24" s="47" t="s">
        <v>1</v>
      </c>
      <c r="C24" s="31"/>
      <c r="D24" s="20">
        <v>1</v>
      </c>
      <c r="E24" s="37">
        <v>1</v>
      </c>
      <c r="F24" s="47" t="s">
        <v>1</v>
      </c>
      <c r="G24" s="20">
        <v>1</v>
      </c>
      <c r="H24" s="37">
        <v>1</v>
      </c>
      <c r="I24" s="5"/>
      <c r="R24" s="5"/>
    </row>
    <row r="25" spans="1:18" x14ac:dyDescent="0.25">
      <c r="B25" s="47" t="s">
        <v>23</v>
      </c>
      <c r="C25" s="31"/>
      <c r="D25" s="20">
        <v>0.4</v>
      </c>
      <c r="E25" s="37">
        <v>0.4</v>
      </c>
      <c r="F25" s="47" t="s">
        <v>23</v>
      </c>
      <c r="G25" s="20">
        <v>1.6</v>
      </c>
      <c r="H25" s="37">
        <v>1.6</v>
      </c>
      <c r="I25" s="5"/>
      <c r="R25" s="5"/>
    </row>
    <row r="26" spans="1:18" x14ac:dyDescent="0.25">
      <c r="B26" s="38"/>
      <c r="C26" s="21"/>
      <c r="D26" s="22"/>
      <c r="E26" s="39"/>
      <c r="F26" s="40"/>
      <c r="G26" s="24"/>
      <c r="H26" s="41"/>
      <c r="I26" s="5"/>
      <c r="R26" s="5"/>
    </row>
    <row r="27" spans="1:18" x14ac:dyDescent="0.25">
      <c r="B27" s="44"/>
      <c r="C27" s="27"/>
      <c r="D27" s="24"/>
      <c r="E27" s="41"/>
      <c r="F27" s="40"/>
      <c r="G27" s="24"/>
      <c r="H27" s="41"/>
      <c r="I27" s="5"/>
      <c r="R27" s="5"/>
    </row>
    <row r="28" spans="1:18" x14ac:dyDescent="0.25">
      <c r="B28" s="42" t="s">
        <v>154</v>
      </c>
      <c r="C28" s="25"/>
      <c r="D28" s="32">
        <f>D20*D22*D23*D24/(3.2+D25)</f>
        <v>72.222222222222214</v>
      </c>
      <c r="E28" s="48">
        <f>E20*E22*E23*E24/(3.2+E25)</f>
        <v>72.222222222222214</v>
      </c>
      <c r="F28" s="42" t="s">
        <v>155</v>
      </c>
      <c r="G28" s="72">
        <f>G20*G22*G23*G24/(12.8+G25)</f>
        <v>35.416666666666664</v>
      </c>
      <c r="H28" s="73">
        <f>H20*H22*H23*H24/(12.8+H25)</f>
        <v>16.666666666666668</v>
      </c>
      <c r="I28" s="5"/>
      <c r="R28" s="5"/>
    </row>
    <row r="29" spans="1:18" x14ac:dyDescent="0.25">
      <c r="A29" t="s">
        <v>42</v>
      </c>
      <c r="B29" s="40"/>
      <c r="C29" s="23"/>
      <c r="D29" s="24"/>
      <c r="E29" s="41"/>
      <c r="F29" t="s">
        <v>135</v>
      </c>
      <c r="G29" s="24"/>
      <c r="H29" s="41"/>
      <c r="I29" s="5"/>
      <c r="R29" s="5"/>
    </row>
    <row r="30" spans="1:18" x14ac:dyDescent="0.25">
      <c r="B30" s="40"/>
      <c r="C30" s="23"/>
      <c r="D30" s="24"/>
      <c r="E30" s="41"/>
      <c r="G30" s="24"/>
      <c r="H30" s="41"/>
      <c r="I30" s="5"/>
      <c r="P30" s="5"/>
    </row>
    <row r="31" spans="1:18" x14ac:dyDescent="0.25">
      <c r="B31" s="40"/>
      <c r="C31" s="23"/>
      <c r="D31" s="24"/>
      <c r="E31" s="41"/>
      <c r="G31" s="24"/>
      <c r="H31" s="41"/>
      <c r="I31" s="5"/>
      <c r="P31" s="5"/>
    </row>
    <row r="32" spans="1:18" x14ac:dyDescent="0.25">
      <c r="A32" t="s">
        <v>116</v>
      </c>
      <c r="B32" s="40"/>
      <c r="C32" s="23"/>
      <c r="D32" s="24"/>
      <c r="E32" s="41"/>
      <c r="F32" s="40"/>
      <c r="G32" s="24"/>
      <c r="H32" s="41"/>
      <c r="P32" s="5"/>
    </row>
    <row r="33" spans="2:9" x14ac:dyDescent="0.25">
      <c r="B33" s="36" t="s">
        <v>24</v>
      </c>
      <c r="C33" s="19"/>
      <c r="D33" s="20">
        <v>20</v>
      </c>
      <c r="E33" s="37">
        <v>20</v>
      </c>
      <c r="F33" s="36" t="s">
        <v>90</v>
      </c>
      <c r="G33" s="20">
        <v>2</v>
      </c>
      <c r="H33" s="37">
        <v>4</v>
      </c>
    </row>
    <row r="34" spans="2:9" x14ac:dyDescent="0.25">
      <c r="B34" s="42" t="s">
        <v>18</v>
      </c>
      <c r="C34" s="25"/>
      <c r="D34" s="26">
        <f>ROUNDUP((16+D33*8+6)/(48*D14*D13),0)</f>
        <v>8</v>
      </c>
      <c r="E34" s="43">
        <f>ROUNDUP((16+E33*8+6)/(48*E14*E13),0)</f>
        <v>8</v>
      </c>
      <c r="F34" s="42" t="s">
        <v>109</v>
      </c>
      <c r="G34" s="74">
        <f>IF(G33=1,160,16*4+64+G33*40+40+4*8)</f>
        <v>280</v>
      </c>
      <c r="H34" s="75">
        <f>IF(H33=1,160,16*4+64+H33*40+40+4*8)</f>
        <v>360</v>
      </c>
    </row>
    <row r="35" spans="2:9" x14ac:dyDescent="0.25">
      <c r="B35" s="36" t="s">
        <v>25</v>
      </c>
      <c r="C35" s="19"/>
      <c r="D35" s="20">
        <v>14</v>
      </c>
      <c r="E35" s="37">
        <v>14</v>
      </c>
      <c r="F35" s="42" t="s">
        <v>91</v>
      </c>
      <c r="G35" s="74">
        <f>ROUNDUP((16+G34+6)/(48*G13*G14),0)</f>
        <v>13</v>
      </c>
      <c r="H35" s="75">
        <f>ROUNDUP((16+H34+6)/(48*H13*H14),0)</f>
        <v>16</v>
      </c>
    </row>
    <row r="36" spans="2:9" x14ac:dyDescent="0.25">
      <c r="B36" s="42" t="s">
        <v>26</v>
      </c>
      <c r="C36" s="25"/>
      <c r="D36" s="26">
        <f>ROUNDUP((16+D35*8+6)/(48*D14*D13),0)</f>
        <v>6</v>
      </c>
      <c r="E36" s="43">
        <f>ROUNDUP((16+E35*8+6)/(48*E14*E13),0)</f>
        <v>6</v>
      </c>
      <c r="F36" s="42" t="s">
        <v>100</v>
      </c>
      <c r="G36" s="74">
        <f>ROUNDUP((16+8*14+6)/(48*G13*G14),0)</f>
        <v>6</v>
      </c>
      <c r="H36" s="75">
        <f>ROUNDUP((16+8*14+6)/(48*H13*H14),0)</f>
        <v>6</v>
      </c>
    </row>
    <row r="37" spans="2:9" x14ac:dyDescent="0.25">
      <c r="B37" s="36" t="s">
        <v>36</v>
      </c>
      <c r="C37" s="19"/>
      <c r="D37" s="20">
        <v>34</v>
      </c>
      <c r="E37" s="37">
        <v>34</v>
      </c>
      <c r="F37" s="42" t="s">
        <v>101</v>
      </c>
      <c r="G37" s="74">
        <f>ROUNDUP((16+34*8+6)/(G20*1*0.5*1),0)</f>
        <v>6</v>
      </c>
      <c r="H37" s="75">
        <f>ROUNDUP((16+34*8+6)/(H20*1*0.5*1),0)</f>
        <v>13</v>
      </c>
    </row>
    <row r="38" spans="2:9" x14ac:dyDescent="0.25">
      <c r="B38" s="42" t="s">
        <v>27</v>
      </c>
      <c r="C38" s="25"/>
      <c r="D38" s="26">
        <f>ROUNDUP((16+D37*8+6)/(48*D14*D13),0)</f>
        <v>13</v>
      </c>
      <c r="E38" s="43">
        <f>ROUNDUP((16+E37*8+6)/(48*E14*E13),0)</f>
        <v>13</v>
      </c>
      <c r="F38" s="36" t="s">
        <v>50</v>
      </c>
      <c r="G38" s="20" t="s">
        <v>51</v>
      </c>
      <c r="H38" s="37" t="s">
        <v>51</v>
      </c>
      <c r="I38" s="5"/>
    </row>
    <row r="39" spans="2:9" x14ac:dyDescent="0.25">
      <c r="B39" s="36" t="s">
        <v>147</v>
      </c>
      <c r="C39" s="19"/>
      <c r="D39" s="20">
        <v>300</v>
      </c>
      <c r="E39" s="37">
        <v>300</v>
      </c>
      <c r="F39" s="42" t="s">
        <v>94</v>
      </c>
      <c r="G39" s="74">
        <f>IF(G38=Basis_HE!B31,52*1*0.5,IF(G38=Basis_HE!B32,52*2*0.5,IF(G38=Basis_HE!B33,52*1*0.75,IF(G38=Basis_HE!B34,52*4*0.5,IF(G38=Basis_HE!B35,52*4*0.75,IF(G38=Basis_HE!B36,52*6*0.67,0))))))</f>
        <v>26</v>
      </c>
      <c r="H39" s="75">
        <f>IF(H38=Basis_HE!B31,52*1*0.5,IF(H38=Basis_HE!B32,52*2*0.5,IF(H38=Basis_HE!B33,52*1*0.75,IF(H38=Basis_HE!B34,52*4*0.5,IF(H38=Basis_HE!B35,52*4*0.75,IF(H38=Basis_HE!B36,52*6*0.67,0))))))</f>
        <v>26</v>
      </c>
      <c r="I39" s="5"/>
    </row>
    <row r="40" spans="2:9" x14ac:dyDescent="0.25">
      <c r="B40" s="42" t="s">
        <v>35</v>
      </c>
      <c r="C40" s="25"/>
      <c r="D40" s="29">
        <f>16+D39*8+6</f>
        <v>2422</v>
      </c>
      <c r="E40" s="45">
        <f>16+E39*8+6</f>
        <v>2422</v>
      </c>
      <c r="F40" s="42" t="s">
        <v>92</v>
      </c>
      <c r="G40" s="74">
        <f>IF(G19=Basis_HE!B5,257,IF(G19=Basis_HE!B6,153,IF(G19=Basis_HE!B7,70,70)))</f>
        <v>70</v>
      </c>
      <c r="H40" s="75">
        <f>IF(H19=Basis_HE!B5,257,IF(H19=Basis_HE!B6,153,IF(H19=Basis_HE!B7,70,70)))</f>
        <v>153</v>
      </c>
      <c r="I40" s="5"/>
    </row>
    <row r="41" spans="2:9" x14ac:dyDescent="0.25">
      <c r="B41" s="42" t="s">
        <v>95</v>
      </c>
      <c r="C41" s="25"/>
      <c r="D41" s="29">
        <f>D20*D22*D23*D24</f>
        <v>260</v>
      </c>
      <c r="E41" s="29">
        <f>E20*E22*E23*E24</f>
        <v>260</v>
      </c>
      <c r="F41" s="42" t="s">
        <v>93</v>
      </c>
      <c r="G41" s="74">
        <f>IF(G40=0,0,ROUNDUP(G40/G39,0))</f>
        <v>3</v>
      </c>
      <c r="H41" s="75">
        <f>IF(H40=0,0,ROUNDUP(H40/H39,0))</f>
        <v>6</v>
      </c>
      <c r="I41" s="5"/>
    </row>
    <row r="42" spans="2:9" x14ac:dyDescent="0.25">
      <c r="B42" s="42" t="s">
        <v>156</v>
      </c>
      <c r="C42" s="25"/>
      <c r="D42" s="26">
        <f>ROUNDUP(D40/(D20*D22*D23*D24),0)</f>
        <v>10</v>
      </c>
      <c r="E42" s="43">
        <f>ROUNDUP(E40/(E20*E22*E23*E24),0)</f>
        <v>10</v>
      </c>
      <c r="F42" s="36" t="s">
        <v>147</v>
      </c>
      <c r="G42" s="20">
        <v>300</v>
      </c>
      <c r="H42" s="37">
        <v>300</v>
      </c>
      <c r="I42" s="5"/>
    </row>
    <row r="43" spans="2:9" x14ac:dyDescent="0.25">
      <c r="B43" s="40"/>
      <c r="C43" s="23"/>
      <c r="D43" s="24"/>
      <c r="E43" s="41"/>
      <c r="F43" s="42" t="s">
        <v>35</v>
      </c>
      <c r="G43" s="26">
        <f>16+8*G42+6</f>
        <v>2422</v>
      </c>
      <c r="H43" s="43">
        <f>16+8*H42+6</f>
        <v>2422</v>
      </c>
      <c r="I43" s="5"/>
    </row>
    <row r="44" spans="2:9" x14ac:dyDescent="0.25">
      <c r="B44" s="40"/>
      <c r="C44" s="23"/>
      <c r="D44" s="24"/>
      <c r="E44" s="41"/>
      <c r="F44" s="42" t="s">
        <v>95</v>
      </c>
      <c r="G44" s="26">
        <f>G20*G22*G23*G24</f>
        <v>510</v>
      </c>
      <c r="H44" s="43">
        <f>H20*H22*H23*H24</f>
        <v>240</v>
      </c>
      <c r="I44" s="5"/>
    </row>
    <row r="45" spans="2:9" x14ac:dyDescent="0.25">
      <c r="B45" s="40"/>
      <c r="C45" s="23"/>
      <c r="D45" s="24"/>
      <c r="E45" s="41"/>
      <c r="F45" s="42" t="s">
        <v>156</v>
      </c>
      <c r="G45" s="26">
        <f>ROUNDUP(G43/(G20*G22*G23*G24),0)</f>
        <v>5</v>
      </c>
      <c r="H45" s="43">
        <f>ROUNDUP(H43/(H20*H22*H23*H24),0)</f>
        <v>11</v>
      </c>
      <c r="I45" s="5"/>
    </row>
    <row r="46" spans="2:9" x14ac:dyDescent="0.25">
      <c r="F46" s="40"/>
      <c r="G46" s="24"/>
      <c r="H46" s="41"/>
      <c r="I46" s="5"/>
    </row>
    <row r="47" spans="2:9" x14ac:dyDescent="0.25">
      <c r="B47" s="49" t="s">
        <v>44</v>
      </c>
      <c r="C47" s="33"/>
      <c r="D47" s="20">
        <v>1</v>
      </c>
      <c r="E47" s="37">
        <v>1</v>
      </c>
      <c r="F47" s="49" t="s">
        <v>44</v>
      </c>
      <c r="G47" s="20">
        <v>1</v>
      </c>
      <c r="H47" s="37">
        <v>1</v>
      </c>
      <c r="I47" s="5"/>
    </row>
    <row r="48" spans="2:9" x14ac:dyDescent="0.25">
      <c r="B48" s="54"/>
      <c r="C48" s="56"/>
      <c r="D48" s="22"/>
      <c r="E48" s="39"/>
      <c r="F48" s="54"/>
      <c r="G48" s="21"/>
      <c r="H48" s="55"/>
      <c r="I48" s="5"/>
    </row>
    <row r="49" spans="2:9" x14ac:dyDescent="0.25">
      <c r="B49" s="54"/>
      <c r="C49" s="56"/>
      <c r="D49" s="22"/>
      <c r="E49" s="39"/>
      <c r="F49" s="54"/>
      <c r="G49" s="21"/>
      <c r="H49" s="55"/>
      <c r="I49" s="5"/>
    </row>
    <row r="50" spans="2:9" x14ac:dyDescent="0.25">
      <c r="B50" s="54"/>
      <c r="C50" s="56"/>
      <c r="D50" s="22"/>
      <c r="E50" s="39"/>
      <c r="F50" s="54"/>
      <c r="G50" s="21"/>
      <c r="H50" s="55"/>
      <c r="I50" s="5"/>
    </row>
    <row r="51" spans="2:9" x14ac:dyDescent="0.25">
      <c r="B51" s="40"/>
      <c r="C51" s="23"/>
      <c r="D51" s="24"/>
      <c r="E51" s="41"/>
      <c r="F51" s="54"/>
      <c r="G51" s="21"/>
      <c r="H51" s="55"/>
      <c r="I51" s="5"/>
    </row>
    <row r="52" spans="2:9" x14ac:dyDescent="0.25">
      <c r="B52" s="40"/>
      <c r="C52" s="23"/>
      <c r="D52" s="57" t="s">
        <v>141</v>
      </c>
      <c r="E52" s="58" t="s">
        <v>142</v>
      </c>
      <c r="F52" s="59"/>
      <c r="G52" s="57" t="s">
        <v>143</v>
      </c>
      <c r="H52" s="58" t="s">
        <v>144</v>
      </c>
      <c r="I52" s="5"/>
    </row>
    <row r="53" spans="2:9" x14ac:dyDescent="0.25">
      <c r="B53" s="99" t="s">
        <v>148</v>
      </c>
      <c r="C53" s="100" t="s">
        <v>4</v>
      </c>
      <c r="D53" s="101">
        <f>D7*Basis!D25+Basis!D23</f>
        <v>43</v>
      </c>
      <c r="E53" s="101">
        <f>E7*Basis!D25+Basis!D23</f>
        <v>43</v>
      </c>
      <c r="F53" s="99" t="s">
        <v>4</v>
      </c>
      <c r="G53" s="101">
        <f>G7*Basis!D25+Basis!D23</f>
        <v>34</v>
      </c>
      <c r="H53" s="101">
        <f>H7*Basis!D25+Basis!D23</f>
        <v>34</v>
      </c>
      <c r="I53" s="5"/>
    </row>
    <row r="54" spans="2:9" x14ac:dyDescent="0.25">
      <c r="B54" s="95" t="s">
        <v>153</v>
      </c>
      <c r="C54" s="96" t="s">
        <v>12</v>
      </c>
      <c r="D54" s="97">
        <f>D8*Basis!D25</f>
        <v>72</v>
      </c>
      <c r="E54" s="98">
        <f>E8*Basis!D25</f>
        <v>72</v>
      </c>
      <c r="F54" s="95" t="s">
        <v>5</v>
      </c>
      <c r="G54" s="97">
        <f>G8*Basis!D25</f>
        <v>72</v>
      </c>
      <c r="H54" s="98">
        <f>H8*Basis!D25</f>
        <v>72</v>
      </c>
      <c r="I54" s="5"/>
    </row>
    <row r="55" spans="2:9" x14ac:dyDescent="0.25">
      <c r="B55" s="81" t="s">
        <v>30</v>
      </c>
      <c r="C55" s="82" t="s">
        <v>113</v>
      </c>
      <c r="D55" s="20">
        <f>Basis!D24*D47</f>
        <v>20</v>
      </c>
      <c r="E55" s="37">
        <f>Basis!D24*E47</f>
        <v>20</v>
      </c>
      <c r="F55" s="81" t="s">
        <v>30</v>
      </c>
      <c r="G55" s="20">
        <v>20</v>
      </c>
      <c r="H55" s="37">
        <v>20</v>
      </c>
    </row>
    <row r="56" spans="2:9" x14ac:dyDescent="0.25">
      <c r="B56" s="87" t="s">
        <v>6</v>
      </c>
      <c r="C56" s="88" t="s">
        <v>6</v>
      </c>
      <c r="D56" s="89">
        <f>D34*Basis!D26*D47</f>
        <v>32</v>
      </c>
      <c r="E56" s="90">
        <f>E34*Basis!D26*E47</f>
        <v>32</v>
      </c>
      <c r="F56" s="87" t="s">
        <v>89</v>
      </c>
      <c r="G56" s="89">
        <f>G35*4</f>
        <v>52</v>
      </c>
      <c r="H56" s="90">
        <f>H35*4</f>
        <v>64</v>
      </c>
      <c r="I56" s="2"/>
    </row>
    <row r="57" spans="2:9" x14ac:dyDescent="0.25">
      <c r="B57" s="77" t="s">
        <v>7</v>
      </c>
      <c r="C57" s="78" t="s">
        <v>7</v>
      </c>
      <c r="D57" s="79">
        <f>Basis!D23*D47</f>
        <v>16</v>
      </c>
      <c r="E57" s="80">
        <f>Basis!D23*E47</f>
        <v>16</v>
      </c>
      <c r="F57" s="77" t="s">
        <v>7</v>
      </c>
      <c r="G57" s="79">
        <v>16</v>
      </c>
      <c r="H57" s="80">
        <v>16</v>
      </c>
      <c r="I57" s="2"/>
    </row>
    <row r="58" spans="2:9" x14ac:dyDescent="0.25">
      <c r="B58" s="81" t="s">
        <v>30</v>
      </c>
      <c r="C58" s="82" t="s">
        <v>113</v>
      </c>
      <c r="D58" s="20">
        <f>Basis!D24*D47</f>
        <v>20</v>
      </c>
      <c r="E58" s="37">
        <f>Basis!D24*E47</f>
        <v>20</v>
      </c>
      <c r="F58" s="81" t="s">
        <v>30</v>
      </c>
      <c r="G58" s="20">
        <v>20</v>
      </c>
      <c r="H58" s="37">
        <v>20</v>
      </c>
      <c r="I58" s="2"/>
    </row>
    <row r="59" spans="2:9" x14ac:dyDescent="0.25">
      <c r="B59" s="87" t="s">
        <v>8</v>
      </c>
      <c r="C59" s="88" t="s">
        <v>8</v>
      </c>
      <c r="D59" s="89">
        <f>D36*Basis!D26*D47</f>
        <v>24</v>
      </c>
      <c r="E59" s="90">
        <f>E36*Basis!D26*E47</f>
        <v>24</v>
      </c>
      <c r="F59" s="87" t="s">
        <v>8</v>
      </c>
      <c r="G59" s="89">
        <f>G36*4</f>
        <v>24</v>
      </c>
      <c r="H59" s="90">
        <f>H36*4</f>
        <v>24</v>
      </c>
      <c r="I59" s="2"/>
    </row>
    <row r="60" spans="2:9" x14ac:dyDescent="0.25">
      <c r="B60" s="77" t="s">
        <v>7</v>
      </c>
      <c r="C60" s="78" t="s">
        <v>7</v>
      </c>
      <c r="D60" s="79">
        <f>Basis!D23*D47</f>
        <v>16</v>
      </c>
      <c r="E60" s="80">
        <f>Basis!D23*E47</f>
        <v>16</v>
      </c>
      <c r="F60" s="77" t="s">
        <v>7</v>
      </c>
      <c r="G60" s="79">
        <v>16</v>
      </c>
      <c r="H60" s="80">
        <v>16</v>
      </c>
      <c r="I60" s="2"/>
    </row>
    <row r="61" spans="2:9" x14ac:dyDescent="0.25">
      <c r="B61" s="81" t="s">
        <v>30</v>
      </c>
      <c r="C61" s="82" t="s">
        <v>113</v>
      </c>
      <c r="D61" s="20">
        <f>Basis!D24</f>
        <v>20</v>
      </c>
      <c r="E61" s="37">
        <f>Basis!D24</f>
        <v>20</v>
      </c>
      <c r="F61" s="81" t="s">
        <v>30</v>
      </c>
      <c r="G61" s="20">
        <v>20</v>
      </c>
      <c r="H61" s="37">
        <v>20</v>
      </c>
      <c r="I61" s="2"/>
    </row>
    <row r="62" spans="2:9" x14ac:dyDescent="0.25">
      <c r="B62" s="83" t="s">
        <v>9</v>
      </c>
      <c r="C62" s="84" t="s">
        <v>158</v>
      </c>
      <c r="D62" s="85">
        <f>IF(D19=Basis!F5,0,IF(OR(D19=Basis!F6,Basis!F8),12+D24*4,16+D24*4))</f>
        <v>20</v>
      </c>
      <c r="E62" s="86">
        <f>IF(E19=Basis!F5,0,IF(OR(E19=Basis!F6,Basis!F8),12+E24*4,16+E24*4))</f>
        <v>20</v>
      </c>
      <c r="F62" s="83" t="s">
        <v>157</v>
      </c>
      <c r="G62" s="85">
        <f>(4+4+G41*4+4+2*4)</f>
        <v>32</v>
      </c>
      <c r="H62" s="86">
        <f>(4+4+H41*4+4+4*2)</f>
        <v>44</v>
      </c>
      <c r="I62" s="2"/>
    </row>
    <row r="63" spans="2:9" x14ac:dyDescent="0.25">
      <c r="B63" s="50"/>
      <c r="C63" s="34"/>
      <c r="D63" s="35"/>
      <c r="E63" s="51"/>
      <c r="F63" s="50"/>
      <c r="G63" s="35"/>
      <c r="H63" s="51"/>
      <c r="I63" s="2"/>
    </row>
    <row r="64" spans="2:9" x14ac:dyDescent="0.25">
      <c r="B64" s="36" t="s">
        <v>10</v>
      </c>
      <c r="C64" s="19" t="s">
        <v>10</v>
      </c>
      <c r="D64" s="91">
        <f>IF(D25=Basis!K5,D42*3.6,D42*4)</f>
        <v>36</v>
      </c>
      <c r="E64" s="92">
        <f>IF(E25=Basis!K5,E42*3.6,E42*4)</f>
        <v>36</v>
      </c>
      <c r="F64" s="36" t="s">
        <v>10</v>
      </c>
      <c r="G64" s="93">
        <f>G45*(12.8+G25)</f>
        <v>72</v>
      </c>
      <c r="H64" s="94">
        <f>H45*(12.8+H25)</f>
        <v>158.4</v>
      </c>
      <c r="I64" s="2"/>
    </row>
    <row r="65" spans="2:9" x14ac:dyDescent="0.25">
      <c r="B65" s="77" t="s">
        <v>7</v>
      </c>
      <c r="C65" s="78" t="s">
        <v>7</v>
      </c>
      <c r="D65" s="79">
        <f>Basis!D23</f>
        <v>16</v>
      </c>
      <c r="E65" s="80">
        <f>Basis!D23</f>
        <v>16</v>
      </c>
      <c r="F65" s="77" t="s">
        <v>7</v>
      </c>
      <c r="G65" s="79">
        <v>16</v>
      </c>
      <c r="H65" s="80">
        <v>16</v>
      </c>
      <c r="I65" s="2"/>
    </row>
    <row r="66" spans="2:9" x14ac:dyDescent="0.25">
      <c r="B66" s="81" t="s">
        <v>30</v>
      </c>
      <c r="C66" s="82" t="s">
        <v>113</v>
      </c>
      <c r="D66" s="20">
        <f>Basis!D24</f>
        <v>20</v>
      </c>
      <c r="E66" s="20">
        <f>Basis!D24</f>
        <v>20</v>
      </c>
      <c r="F66" s="81" t="s">
        <v>30</v>
      </c>
      <c r="G66" s="20">
        <v>20</v>
      </c>
      <c r="H66" s="37">
        <v>20</v>
      </c>
      <c r="I66" s="15"/>
    </row>
    <row r="67" spans="2:9" x14ac:dyDescent="0.25">
      <c r="B67" s="87" t="s">
        <v>11</v>
      </c>
      <c r="C67" s="88" t="s">
        <v>88</v>
      </c>
      <c r="D67" s="89">
        <f>D38*Basis!D26</f>
        <v>52</v>
      </c>
      <c r="E67" s="90">
        <f>E38*Basis!D26</f>
        <v>52</v>
      </c>
      <c r="F67" s="87" t="s">
        <v>11</v>
      </c>
      <c r="G67" s="89">
        <f>G37*4</f>
        <v>24</v>
      </c>
      <c r="H67" s="90">
        <f>H37*4</f>
        <v>52</v>
      </c>
      <c r="I67" s="2"/>
    </row>
    <row r="68" spans="2:9" x14ac:dyDescent="0.25">
      <c r="B68" s="38"/>
      <c r="C68" s="21"/>
      <c r="D68" s="22"/>
      <c r="E68" s="39"/>
      <c r="F68" s="38"/>
      <c r="G68" s="21"/>
      <c r="H68" s="55"/>
      <c r="I68" s="2"/>
    </row>
    <row r="69" spans="2:9" x14ac:dyDescent="0.25">
      <c r="B69" s="40" t="s">
        <v>159</v>
      </c>
      <c r="C69" s="23"/>
      <c r="D69" s="24">
        <f>SUM(D53:D67)</f>
        <v>407</v>
      </c>
      <c r="E69" s="41">
        <f>SUM(E53:E67)</f>
        <v>407</v>
      </c>
      <c r="F69" s="40" t="s">
        <v>129</v>
      </c>
      <c r="G69" s="24">
        <f>SUM(G53:G67)</f>
        <v>438</v>
      </c>
      <c r="H69" s="41">
        <f>SUM(H53:H67)</f>
        <v>576.4</v>
      </c>
      <c r="I69" s="2"/>
    </row>
    <row r="70" spans="2:9" x14ac:dyDescent="0.25">
      <c r="B70" s="60" t="s">
        <v>160</v>
      </c>
      <c r="C70" s="61"/>
      <c r="D70" s="62">
        <f>SUM(D55:D67)</f>
        <v>292</v>
      </c>
      <c r="E70" s="62">
        <f>SUM(E55:E67)</f>
        <v>292</v>
      </c>
      <c r="F70" s="60" t="s">
        <v>130</v>
      </c>
      <c r="G70" s="62">
        <f>SUM(G55:G67)</f>
        <v>332</v>
      </c>
      <c r="H70" s="62">
        <f>SUM(H55:H67)</f>
        <v>470.4</v>
      </c>
      <c r="I70" s="2"/>
    </row>
    <row r="71" spans="2:9" x14ac:dyDescent="0.25">
      <c r="B71" s="60"/>
      <c r="C71" s="61"/>
      <c r="D71" s="62"/>
      <c r="E71" s="63"/>
      <c r="F71" s="60"/>
      <c r="G71" s="61"/>
      <c r="H71" s="64"/>
      <c r="I71" s="2"/>
    </row>
    <row r="72" spans="2:9" ht="15.75" thickBot="1" x14ac:dyDescent="0.3">
      <c r="B72" s="102" t="s">
        <v>117</v>
      </c>
      <c r="C72" s="103"/>
      <c r="D72" s="104">
        <f>(D39*8)/D69</f>
        <v>5.8968058968058967</v>
      </c>
      <c r="E72" s="105">
        <f>(E39*8)/E69</f>
        <v>5.8968058968058967</v>
      </c>
      <c r="F72" s="106"/>
      <c r="G72" s="104">
        <f>(G42*8)/G69</f>
        <v>5.4794520547945202</v>
      </c>
      <c r="H72" s="104">
        <f>(H42*8)/H69</f>
        <v>4.1637751561415683</v>
      </c>
      <c r="I72" s="2"/>
    </row>
    <row r="73" spans="2:9" ht="15.75" thickTop="1" x14ac:dyDescent="0.25">
      <c r="H73" s="4"/>
      <c r="I73" s="2"/>
    </row>
    <row r="74" spans="2:9" x14ac:dyDescent="0.25">
      <c r="H74" s="4"/>
    </row>
    <row r="75" spans="2:9" x14ac:dyDescent="0.25">
      <c r="H75" s="3"/>
    </row>
    <row r="158" spans="2:6" x14ac:dyDescent="0.25">
      <c r="D158" s="3" t="s">
        <v>110</v>
      </c>
      <c r="E158" s="3" t="s">
        <v>111</v>
      </c>
      <c r="F158" s="5" t="s">
        <v>112</v>
      </c>
    </row>
    <row r="159" spans="2:6" x14ac:dyDescent="0.25">
      <c r="B159" s="6" t="s">
        <v>4</v>
      </c>
      <c r="C159" s="12"/>
      <c r="D159" s="12">
        <f t="shared" ref="D159:D173" si="0">G53</f>
        <v>34</v>
      </c>
      <c r="E159" s="8">
        <f t="shared" ref="E159:E173" si="1">E53</f>
        <v>43</v>
      </c>
      <c r="F159" s="7">
        <f t="shared" ref="F159:F173" si="2">D53</f>
        <v>43</v>
      </c>
    </row>
    <row r="160" spans="2:6" x14ac:dyDescent="0.25">
      <c r="B160" s="6" t="s">
        <v>5</v>
      </c>
      <c r="C160" s="12"/>
      <c r="D160" s="12">
        <f t="shared" si="0"/>
        <v>72</v>
      </c>
      <c r="E160" s="8">
        <f t="shared" si="1"/>
        <v>72</v>
      </c>
      <c r="F160" s="7">
        <f t="shared" si="2"/>
        <v>72</v>
      </c>
    </row>
    <row r="161" spans="2:6" x14ac:dyDescent="0.25">
      <c r="B161" s="9" t="s">
        <v>30</v>
      </c>
      <c r="C161" s="13"/>
      <c r="D161" s="13">
        <f t="shared" si="0"/>
        <v>20</v>
      </c>
      <c r="E161" s="11">
        <f t="shared" si="1"/>
        <v>20</v>
      </c>
      <c r="F161" s="10">
        <f t="shared" si="2"/>
        <v>20</v>
      </c>
    </row>
    <row r="162" spans="2:6" x14ac:dyDescent="0.25">
      <c r="B162" s="9" t="s">
        <v>6</v>
      </c>
      <c r="C162" s="13"/>
      <c r="D162" s="13">
        <f t="shared" si="0"/>
        <v>52</v>
      </c>
      <c r="E162" s="11">
        <f t="shared" si="1"/>
        <v>32</v>
      </c>
      <c r="F162" s="10">
        <f t="shared" si="2"/>
        <v>32</v>
      </c>
    </row>
    <row r="163" spans="2:6" x14ac:dyDescent="0.25">
      <c r="B163" s="6" t="s">
        <v>7</v>
      </c>
      <c r="C163" s="12"/>
      <c r="D163" s="12">
        <f t="shared" si="0"/>
        <v>16</v>
      </c>
      <c r="E163" s="8">
        <f t="shared" si="1"/>
        <v>16</v>
      </c>
      <c r="F163" s="7">
        <f t="shared" si="2"/>
        <v>16</v>
      </c>
    </row>
    <row r="164" spans="2:6" x14ac:dyDescent="0.25">
      <c r="B164" s="9" t="s">
        <v>30</v>
      </c>
      <c r="C164" s="13"/>
      <c r="D164" s="13">
        <f t="shared" si="0"/>
        <v>20</v>
      </c>
      <c r="E164" s="11">
        <f t="shared" si="1"/>
        <v>20</v>
      </c>
      <c r="F164" s="10">
        <f t="shared" si="2"/>
        <v>20</v>
      </c>
    </row>
    <row r="165" spans="2:6" x14ac:dyDescent="0.25">
      <c r="B165" s="9" t="s">
        <v>8</v>
      </c>
      <c r="C165" s="13"/>
      <c r="D165" s="13">
        <f t="shared" si="0"/>
        <v>24</v>
      </c>
      <c r="E165" s="11">
        <f t="shared" si="1"/>
        <v>24</v>
      </c>
      <c r="F165" s="10">
        <f t="shared" si="2"/>
        <v>24</v>
      </c>
    </row>
    <row r="166" spans="2:6" x14ac:dyDescent="0.25">
      <c r="B166" s="6" t="s">
        <v>7</v>
      </c>
      <c r="C166" s="12"/>
      <c r="D166" s="12">
        <f t="shared" si="0"/>
        <v>16</v>
      </c>
      <c r="E166" s="8">
        <f t="shared" si="1"/>
        <v>16</v>
      </c>
      <c r="F166" s="7">
        <f t="shared" si="2"/>
        <v>16</v>
      </c>
    </row>
    <row r="167" spans="2:6" x14ac:dyDescent="0.25">
      <c r="B167" s="9" t="s">
        <v>30</v>
      </c>
      <c r="C167" s="13"/>
      <c r="D167" s="13">
        <f t="shared" si="0"/>
        <v>20</v>
      </c>
      <c r="E167" s="11">
        <f t="shared" si="1"/>
        <v>20</v>
      </c>
      <c r="F167" s="10">
        <f t="shared" si="2"/>
        <v>20</v>
      </c>
    </row>
    <row r="168" spans="2:6" x14ac:dyDescent="0.25">
      <c r="B168" s="9" t="s">
        <v>9</v>
      </c>
      <c r="C168" s="13"/>
      <c r="D168" s="13">
        <f t="shared" si="0"/>
        <v>32</v>
      </c>
      <c r="E168" s="11">
        <f t="shared" si="1"/>
        <v>20</v>
      </c>
      <c r="F168" s="10">
        <f t="shared" si="2"/>
        <v>20</v>
      </c>
    </row>
    <row r="169" spans="2:6" x14ac:dyDescent="0.25">
      <c r="B169" s="9"/>
      <c r="C169" s="13"/>
      <c r="D169" s="13">
        <f t="shared" si="0"/>
        <v>0</v>
      </c>
      <c r="E169" s="11">
        <f t="shared" si="1"/>
        <v>0</v>
      </c>
      <c r="F169" s="10">
        <f t="shared" si="2"/>
        <v>0</v>
      </c>
    </row>
    <row r="170" spans="2:6" x14ac:dyDescent="0.25">
      <c r="B170" s="9" t="s">
        <v>10</v>
      </c>
      <c r="C170" s="13"/>
      <c r="D170" s="17">
        <f t="shared" si="0"/>
        <v>72</v>
      </c>
      <c r="E170" s="11">
        <f t="shared" si="1"/>
        <v>36</v>
      </c>
      <c r="F170" s="10">
        <f t="shared" si="2"/>
        <v>36</v>
      </c>
    </row>
    <row r="171" spans="2:6" x14ac:dyDescent="0.25">
      <c r="B171" s="6" t="s">
        <v>7</v>
      </c>
      <c r="C171" s="12"/>
      <c r="D171" s="12">
        <f t="shared" si="0"/>
        <v>16</v>
      </c>
      <c r="E171" s="8">
        <f t="shared" si="1"/>
        <v>16</v>
      </c>
      <c r="F171" s="7">
        <f t="shared" si="2"/>
        <v>16</v>
      </c>
    </row>
    <row r="172" spans="2:6" x14ac:dyDescent="0.25">
      <c r="B172" s="9" t="s">
        <v>30</v>
      </c>
      <c r="C172" s="13"/>
      <c r="D172" s="13">
        <f t="shared" si="0"/>
        <v>20</v>
      </c>
      <c r="E172" s="11">
        <f t="shared" si="1"/>
        <v>20</v>
      </c>
      <c r="F172" s="10">
        <f t="shared" si="2"/>
        <v>20</v>
      </c>
    </row>
    <row r="173" spans="2:6" x14ac:dyDescent="0.25">
      <c r="B173" s="9" t="s">
        <v>11</v>
      </c>
      <c r="C173" s="13"/>
      <c r="D173" s="13">
        <f t="shared" si="0"/>
        <v>24</v>
      </c>
      <c r="E173" s="11">
        <f t="shared" si="1"/>
        <v>52</v>
      </c>
      <c r="F173" s="10">
        <f t="shared" si="2"/>
        <v>52</v>
      </c>
    </row>
  </sheetData>
  <pageMargins left="0.7" right="0.7" top="0.75" bottom="0.75" header="0.3" footer="0.3"/>
  <pageSetup paperSize="9" orientation="portrait" r:id="rId1"/>
  <drawing r:id="rId2"/>
  <legacyDrawing r:id="rId3"/>
  <extLst>
    <ext xmlns:x14="http://schemas.microsoft.com/office/spreadsheetml/2009/9/main" uri="{CCE6A557-97BC-4b89-ADB6-D9C93CAAB3DF}">
      <x14:dataValidations xmlns:xm="http://schemas.microsoft.com/office/excel/2006/main" count="19">
        <x14:dataValidation type="list" allowBlank="1" showInputMessage="1" showErrorMessage="1">
          <x14:formula1>
            <xm:f>Basis!$A$5:$A$19</xm:f>
          </x14:formula1>
          <xm:sqref>D9:E10</xm:sqref>
        </x14:dataValidation>
        <x14:dataValidation type="list" allowBlank="1" showInputMessage="1" showErrorMessage="1">
          <x14:formula1>
            <xm:f>Basis!$F$5:$F$10</xm:f>
          </x14:formula1>
          <xm:sqref>D19:E19</xm:sqref>
        </x14:dataValidation>
        <x14:dataValidation type="list" allowBlank="1" showInputMessage="1" showErrorMessage="1">
          <x14:formula1>
            <xm:f>Basis!$I$5:$I$8</xm:f>
          </x14:formula1>
          <xm:sqref>D24:E24</xm:sqref>
        </x14:dataValidation>
        <x14:dataValidation type="list" allowBlank="1" showInputMessage="1" showErrorMessage="1">
          <x14:formula1>
            <xm:f>Basis!$K$5:$K$6</xm:f>
          </x14:formula1>
          <xm:sqref>D25:E25</xm:sqref>
        </x14:dataValidation>
        <x14:dataValidation type="list" allowBlank="1" showInputMessage="1" showErrorMessage="1">
          <x14:formula1>
            <xm:f>Basis!$M$5:$M$7</xm:f>
          </x14:formula1>
          <xm:sqref>D26:E26</xm:sqref>
        </x14:dataValidation>
        <x14:dataValidation type="list" allowBlank="1" showInputMessage="1" showErrorMessage="1">
          <x14:formula1>
            <xm:f>Basis!$C$5:$C$15</xm:f>
          </x14:formula1>
          <xm:sqref>D21:E21</xm:sqref>
        </x14:dataValidation>
        <x14:dataValidation type="list" allowBlank="1" showInputMessage="1" showErrorMessage="1">
          <x14:formula1>
            <xm:f>Basis!$M$5:$M$6</xm:f>
          </x14:formula1>
          <xm:sqref>D47:E50</xm:sqref>
        </x14:dataValidation>
        <x14:dataValidation type="list" allowBlank="1" showInputMessage="1" showErrorMessage="1">
          <x14:formula1>
            <xm:f>[1]Ark2!#REF!</xm:f>
          </x14:formula1>
          <xm:sqref>I39:I44 I46:I52</xm:sqref>
        </x14:dataValidation>
        <x14:dataValidation type="list" allowBlank="1" showInputMessage="1" showErrorMessage="1">
          <x14:formula1>
            <xm:f>Basis_HE!$B$16:$B$27</xm:f>
          </x14:formula1>
          <xm:sqref>G21:H21</xm:sqref>
        </x14:dataValidation>
        <x14:dataValidation type="list" allowBlank="1" showInputMessage="1" showErrorMessage="1">
          <x14:formula1>
            <xm:f>Basis_HE!$C$40:$C$43</xm:f>
          </x14:formula1>
          <xm:sqref>G24:H24</xm:sqref>
        </x14:dataValidation>
        <x14:dataValidation type="list" allowBlank="1" showInputMessage="1" showErrorMessage="1">
          <x14:formula1>
            <xm:f>Basis_HE!$D$40:$D$42</xm:f>
          </x14:formula1>
          <xm:sqref>G25:H25</xm:sqref>
        </x14:dataValidation>
        <x14:dataValidation type="list" allowBlank="1" showInputMessage="1" showErrorMessage="1">
          <x14:formula1>
            <xm:f>Basis_HE!$E$40:$E$41</xm:f>
          </x14:formula1>
          <xm:sqref>G47:H51</xm:sqref>
        </x14:dataValidation>
        <x14:dataValidation type="list" allowBlank="1" showInputMessage="1" showErrorMessage="1">
          <x14:formula1>
            <xm:f>Basis_HE!$B$40:$B$48</xm:f>
          </x14:formula1>
          <xm:sqref>G33:H33</xm:sqref>
        </x14:dataValidation>
        <x14:dataValidation type="list" allowBlank="1" showInputMessage="1" showErrorMessage="1">
          <x14:formula1>
            <xm:f>Basis_HE!$B$31:$B$36</xm:f>
          </x14:formula1>
          <xm:sqref>G38:H38</xm:sqref>
        </x14:dataValidation>
        <x14:dataValidation type="list" allowBlank="1" showInputMessage="1" showErrorMessage="1">
          <x14:formula1>
            <xm:f>Basis_HE!$B$5:$B$8</xm:f>
          </x14:formula1>
          <xm:sqref>G19:H19</xm:sqref>
        </x14:dataValidation>
        <x14:dataValidation type="list" allowBlank="1" showInputMessage="1" showErrorMessage="1">
          <x14:formula1>
            <xm:f>Basis_HE!$B$52:$B$54</xm:f>
          </x14:formula1>
          <xm:sqref>G11:H11</xm:sqref>
        </x14:dataValidation>
        <x14:dataValidation type="list" allowBlank="1" showInputMessage="1" showErrorMessage="1">
          <x14:formula1>
            <xm:f>Basis!$C$31:$C$33</xm:f>
          </x14:formula1>
          <xm:sqref>D11:E11</xm:sqref>
        </x14:dataValidation>
        <x14:dataValidation type="list" allowBlank="1" showInputMessage="1" showErrorMessage="1">
          <x14:formula1>
            <xm:f>Basis!$A$4:$A$19</xm:f>
          </x14:formula1>
          <xm:sqref>G8:H8 D8:E8</xm:sqref>
        </x14:dataValidation>
        <x14:dataValidation type="list" allowBlank="1" showInputMessage="1" showErrorMessage="1">
          <x14:formula1>
            <xm:f>Basis!$P$5:$P$9</xm:f>
          </x14:formula1>
          <xm:sqref>G6:H6 D6:E6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4" sqref="I4"/>
    </sheetView>
  </sheetViews>
  <sheetFormatPr baseColWidth="10" defaultRowHeight="15" x14ac:dyDescent="0.25"/>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Q36"/>
  <sheetViews>
    <sheetView workbookViewId="0">
      <selection activeCell="Q7" sqref="Q7"/>
    </sheetView>
  </sheetViews>
  <sheetFormatPr baseColWidth="10" defaultRowHeight="15" x14ac:dyDescent="0.25"/>
  <cols>
    <col min="3" max="3" width="28.42578125" bestFit="1" customWidth="1"/>
    <col min="4" max="4" width="19.85546875" customWidth="1"/>
    <col min="6" max="6" width="21.28515625" customWidth="1"/>
  </cols>
  <sheetData>
    <row r="3" spans="1:17" x14ac:dyDescent="0.25">
      <c r="A3" t="s">
        <v>12</v>
      </c>
      <c r="C3" t="s">
        <v>20</v>
      </c>
      <c r="F3" t="s">
        <v>0</v>
      </c>
      <c r="I3" t="s">
        <v>1</v>
      </c>
      <c r="K3" t="s">
        <v>2</v>
      </c>
      <c r="N3" t="s">
        <v>45</v>
      </c>
    </row>
    <row r="4" spans="1:17" x14ac:dyDescent="0.25">
      <c r="A4">
        <v>0</v>
      </c>
    </row>
    <row r="5" spans="1:17" x14ac:dyDescent="0.25">
      <c r="A5">
        <v>1</v>
      </c>
      <c r="C5" t="s">
        <v>119</v>
      </c>
      <c r="F5" t="s">
        <v>41</v>
      </c>
      <c r="G5">
        <v>48</v>
      </c>
      <c r="I5">
        <v>1</v>
      </c>
      <c r="K5">
        <v>0.4</v>
      </c>
      <c r="M5">
        <v>0</v>
      </c>
      <c r="P5" t="s">
        <v>4</v>
      </c>
      <c r="Q5">
        <v>2</v>
      </c>
    </row>
    <row r="6" spans="1:17" x14ac:dyDescent="0.25">
      <c r="A6">
        <v>2</v>
      </c>
      <c r="C6" t="s">
        <v>118</v>
      </c>
      <c r="F6" t="s">
        <v>37</v>
      </c>
      <c r="G6">
        <v>52</v>
      </c>
      <c r="I6">
        <v>2</v>
      </c>
      <c r="K6">
        <v>0.8</v>
      </c>
      <c r="M6">
        <v>1</v>
      </c>
      <c r="P6" t="s">
        <v>136</v>
      </c>
      <c r="Q6">
        <v>7</v>
      </c>
    </row>
    <row r="7" spans="1:17" x14ac:dyDescent="0.25">
      <c r="A7">
        <v>3</v>
      </c>
      <c r="C7" t="s">
        <v>121</v>
      </c>
      <c r="F7" t="s">
        <v>38</v>
      </c>
      <c r="G7">
        <v>52</v>
      </c>
      <c r="I7">
        <v>3</v>
      </c>
      <c r="P7" t="s">
        <v>137</v>
      </c>
      <c r="Q7">
        <v>3</v>
      </c>
    </row>
    <row r="8" spans="1:17" x14ac:dyDescent="0.25">
      <c r="A8">
        <v>4</v>
      </c>
      <c r="C8" t="s">
        <v>120</v>
      </c>
      <c r="F8" t="s">
        <v>39</v>
      </c>
      <c r="G8">
        <v>108</v>
      </c>
      <c r="I8">
        <v>4</v>
      </c>
      <c r="P8" t="s">
        <v>138</v>
      </c>
      <c r="Q8">
        <v>2</v>
      </c>
    </row>
    <row r="9" spans="1:17" x14ac:dyDescent="0.25">
      <c r="A9">
        <v>5</v>
      </c>
      <c r="C9" t="s">
        <v>122</v>
      </c>
      <c r="F9" t="s">
        <v>40</v>
      </c>
      <c r="G9">
        <v>108</v>
      </c>
      <c r="P9" t="s">
        <v>139</v>
      </c>
      <c r="Q9">
        <v>2</v>
      </c>
    </row>
    <row r="10" spans="1:17" x14ac:dyDescent="0.25">
      <c r="A10">
        <v>6</v>
      </c>
      <c r="C10" t="s">
        <v>123</v>
      </c>
      <c r="F10" t="s">
        <v>3</v>
      </c>
      <c r="G10">
        <v>234</v>
      </c>
    </row>
    <row r="11" spans="1:17" x14ac:dyDescent="0.25">
      <c r="A11">
        <v>7</v>
      </c>
      <c r="C11" t="s">
        <v>124</v>
      </c>
    </row>
    <row r="12" spans="1:17" x14ac:dyDescent="0.25">
      <c r="A12">
        <v>8</v>
      </c>
      <c r="C12" t="s">
        <v>125</v>
      </c>
    </row>
    <row r="13" spans="1:17" x14ac:dyDescent="0.25">
      <c r="A13">
        <v>9</v>
      </c>
      <c r="C13" t="s">
        <v>126</v>
      </c>
    </row>
    <row r="14" spans="1:17" x14ac:dyDescent="0.25">
      <c r="A14">
        <v>10</v>
      </c>
      <c r="C14" t="s">
        <v>127</v>
      </c>
    </row>
    <row r="15" spans="1:17" x14ac:dyDescent="0.25">
      <c r="A15">
        <v>11</v>
      </c>
      <c r="C15" t="s">
        <v>128</v>
      </c>
    </row>
    <row r="16" spans="1:17" x14ac:dyDescent="0.25">
      <c r="A16">
        <v>12</v>
      </c>
    </row>
    <row r="17" spans="1:6" x14ac:dyDescent="0.25">
      <c r="A17">
        <v>13</v>
      </c>
    </row>
    <row r="18" spans="1:6" x14ac:dyDescent="0.25">
      <c r="A18">
        <v>14</v>
      </c>
    </row>
    <row r="19" spans="1:6" x14ac:dyDescent="0.25">
      <c r="A19">
        <v>15</v>
      </c>
    </row>
    <row r="22" spans="1:6" x14ac:dyDescent="0.25">
      <c r="C22" t="s">
        <v>4</v>
      </c>
      <c r="D22">
        <v>34</v>
      </c>
    </row>
    <row r="23" spans="1:6" x14ac:dyDescent="0.25">
      <c r="C23" t="s">
        <v>7</v>
      </c>
      <c r="D23">
        <v>16</v>
      </c>
    </row>
    <row r="24" spans="1:6" x14ac:dyDescent="0.25">
      <c r="C24" t="s">
        <v>30</v>
      </c>
      <c r="D24">
        <v>20</v>
      </c>
    </row>
    <row r="25" spans="1:6" x14ac:dyDescent="0.25">
      <c r="C25" t="s">
        <v>17</v>
      </c>
      <c r="D25">
        <v>9</v>
      </c>
    </row>
    <row r="26" spans="1:6" x14ac:dyDescent="0.25">
      <c r="C26" t="s">
        <v>43</v>
      </c>
      <c r="D26">
        <v>4</v>
      </c>
    </row>
    <row r="31" spans="1:6" x14ac:dyDescent="0.25">
      <c r="C31" t="s">
        <v>99</v>
      </c>
      <c r="D31" s="18" t="s">
        <v>14</v>
      </c>
      <c r="E31">
        <v>1</v>
      </c>
      <c r="F31">
        <v>0.5</v>
      </c>
    </row>
    <row r="32" spans="1:6" x14ac:dyDescent="0.25">
      <c r="C32" t="s">
        <v>98</v>
      </c>
      <c r="D32" s="18" t="s">
        <v>15</v>
      </c>
      <c r="E32">
        <v>2</v>
      </c>
      <c r="F32">
        <v>0.5</v>
      </c>
    </row>
    <row r="33" spans="3:6" x14ac:dyDescent="0.25">
      <c r="C33" t="s">
        <v>97</v>
      </c>
      <c r="D33" s="18" t="s">
        <v>16</v>
      </c>
      <c r="E33">
        <v>4</v>
      </c>
      <c r="F33">
        <v>0.5</v>
      </c>
    </row>
    <row r="36" spans="3:6" x14ac:dyDescent="0.25">
      <c r="E36" s="18"/>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63"/>
  <sheetViews>
    <sheetView workbookViewId="0">
      <selection activeCell="C64" sqref="C64"/>
    </sheetView>
  </sheetViews>
  <sheetFormatPr baseColWidth="10" defaultRowHeight="15" x14ac:dyDescent="0.25"/>
  <cols>
    <col min="2" max="2" width="26.42578125" customWidth="1"/>
    <col min="3" max="3" width="26.140625" bestFit="1" customWidth="1"/>
    <col min="4" max="4" width="17.5703125" customWidth="1"/>
    <col min="5" max="5" width="17" customWidth="1"/>
    <col min="6" max="6" width="23.5703125" bestFit="1" customWidth="1"/>
    <col min="8" max="8" width="21.5703125" bestFit="1" customWidth="1"/>
    <col min="9" max="9" width="15.7109375" customWidth="1"/>
  </cols>
  <sheetData>
    <row r="1" spans="2:11" x14ac:dyDescent="0.25">
      <c r="I1" t="s">
        <v>52</v>
      </c>
    </row>
    <row r="4" spans="2:11" x14ac:dyDescent="0.25">
      <c r="B4" t="s">
        <v>53</v>
      </c>
      <c r="C4" t="s">
        <v>54</v>
      </c>
      <c r="H4" s="16" t="s">
        <v>55</v>
      </c>
    </row>
    <row r="5" spans="2:11" x14ac:dyDescent="0.25">
      <c r="B5" t="s">
        <v>134</v>
      </c>
      <c r="C5">
        <v>24</v>
      </c>
      <c r="H5" t="s">
        <v>56</v>
      </c>
      <c r="I5">
        <v>18</v>
      </c>
      <c r="J5" t="s">
        <v>57</v>
      </c>
    </row>
    <row r="6" spans="2:11" x14ac:dyDescent="0.25">
      <c r="B6" t="s">
        <v>133</v>
      </c>
      <c r="C6">
        <v>48</v>
      </c>
      <c r="H6" t="s">
        <v>58</v>
      </c>
      <c r="I6" t="s">
        <v>59</v>
      </c>
    </row>
    <row r="7" spans="2:11" x14ac:dyDescent="0.25">
      <c r="B7" t="s">
        <v>132</v>
      </c>
      <c r="C7">
        <v>102</v>
      </c>
      <c r="H7" t="s">
        <v>60</v>
      </c>
      <c r="I7" t="s">
        <v>61</v>
      </c>
    </row>
    <row r="8" spans="2:11" x14ac:dyDescent="0.25">
      <c r="B8" t="s">
        <v>131</v>
      </c>
      <c r="C8">
        <v>234</v>
      </c>
      <c r="H8" t="s">
        <v>62</v>
      </c>
    </row>
    <row r="10" spans="2:11" x14ac:dyDescent="0.25">
      <c r="H10" t="s">
        <v>71</v>
      </c>
      <c r="I10" t="s">
        <v>64</v>
      </c>
    </row>
    <row r="11" spans="2:11" x14ac:dyDescent="0.25">
      <c r="I11" t="s">
        <v>65</v>
      </c>
      <c r="J11">
        <f>18+4*52+1*31</f>
        <v>257</v>
      </c>
      <c r="K11" t="s">
        <v>57</v>
      </c>
    </row>
    <row r="12" spans="2:11" x14ac:dyDescent="0.25">
      <c r="H12" t="s">
        <v>67</v>
      </c>
      <c r="I12" t="s">
        <v>68</v>
      </c>
    </row>
    <row r="13" spans="2:11" x14ac:dyDescent="0.25">
      <c r="I13" t="s">
        <v>69</v>
      </c>
      <c r="J13">
        <f>18+2*52+1*31</f>
        <v>153</v>
      </c>
      <c r="K13" t="s">
        <v>57</v>
      </c>
    </row>
    <row r="14" spans="2:11" x14ac:dyDescent="0.25">
      <c r="H14" t="s">
        <v>63</v>
      </c>
      <c r="I14" t="s">
        <v>72</v>
      </c>
    </row>
    <row r="15" spans="2:11" x14ac:dyDescent="0.25">
      <c r="B15" t="s">
        <v>13</v>
      </c>
      <c r="C15" t="s">
        <v>66</v>
      </c>
      <c r="D15" t="s">
        <v>33</v>
      </c>
      <c r="I15" t="s">
        <v>73</v>
      </c>
      <c r="J15">
        <f>18+1*52</f>
        <v>70</v>
      </c>
      <c r="K15" t="s">
        <v>57</v>
      </c>
    </row>
    <row r="16" spans="2:11" x14ac:dyDescent="0.25">
      <c r="B16" t="s">
        <v>51</v>
      </c>
      <c r="C16">
        <v>1</v>
      </c>
      <c r="D16" s="1">
        <v>0.5</v>
      </c>
      <c r="H16" t="s">
        <v>115</v>
      </c>
      <c r="I16" t="s">
        <v>72</v>
      </c>
    </row>
    <row r="17" spans="2:11" x14ac:dyDescent="0.25">
      <c r="B17" t="s">
        <v>70</v>
      </c>
      <c r="C17">
        <v>2</v>
      </c>
      <c r="D17" s="1">
        <v>0.5</v>
      </c>
      <c r="I17" t="s">
        <v>73</v>
      </c>
      <c r="J17">
        <f>18+1*52</f>
        <v>70</v>
      </c>
      <c r="K17" t="s">
        <v>57</v>
      </c>
    </row>
    <row r="18" spans="2:11" x14ac:dyDescent="0.25">
      <c r="B18" t="s">
        <v>48</v>
      </c>
      <c r="C18">
        <v>2</v>
      </c>
      <c r="D18" s="1">
        <v>0.75</v>
      </c>
    </row>
    <row r="19" spans="2:11" x14ac:dyDescent="0.25">
      <c r="B19" t="s">
        <v>74</v>
      </c>
      <c r="C19">
        <v>4</v>
      </c>
      <c r="D19" s="1">
        <v>0.5</v>
      </c>
    </row>
    <row r="20" spans="2:11" x14ac:dyDescent="0.25">
      <c r="B20" t="s">
        <v>75</v>
      </c>
      <c r="C20">
        <v>4</v>
      </c>
      <c r="D20" s="1">
        <v>0.75</v>
      </c>
      <c r="H20" t="s">
        <v>89</v>
      </c>
    </row>
    <row r="21" spans="2:11" x14ac:dyDescent="0.25">
      <c r="B21" t="s">
        <v>76</v>
      </c>
      <c r="C21">
        <v>6</v>
      </c>
      <c r="D21" s="1">
        <v>0.66666666666666663</v>
      </c>
      <c r="H21" t="s">
        <v>102</v>
      </c>
      <c r="I21">
        <v>16</v>
      </c>
      <c r="J21" t="s">
        <v>106</v>
      </c>
    </row>
    <row r="22" spans="2:11" x14ac:dyDescent="0.25">
      <c r="B22" t="s">
        <v>77</v>
      </c>
      <c r="C22">
        <v>6</v>
      </c>
      <c r="D22" s="1">
        <v>0.75</v>
      </c>
      <c r="H22" t="s">
        <v>103</v>
      </c>
      <c r="I22">
        <v>64</v>
      </c>
      <c r="J22" t="s">
        <v>57</v>
      </c>
    </row>
    <row r="23" spans="2:11" x14ac:dyDescent="0.25">
      <c r="B23" t="s">
        <v>78</v>
      </c>
      <c r="C23">
        <v>6</v>
      </c>
      <c r="D23" s="1">
        <v>0.83333333333333337</v>
      </c>
      <c r="H23" t="s">
        <v>104</v>
      </c>
      <c r="I23">
        <v>40</v>
      </c>
      <c r="J23" t="s">
        <v>57</v>
      </c>
    </row>
    <row r="24" spans="2:11" x14ac:dyDescent="0.25">
      <c r="B24" t="s">
        <v>79</v>
      </c>
      <c r="C24">
        <v>8</v>
      </c>
      <c r="D24" s="1">
        <v>0.75</v>
      </c>
      <c r="H24" t="s">
        <v>105</v>
      </c>
      <c r="I24">
        <v>40</v>
      </c>
      <c r="J24" t="s">
        <v>57</v>
      </c>
    </row>
    <row r="25" spans="2:11" x14ac:dyDescent="0.25">
      <c r="B25" t="s">
        <v>80</v>
      </c>
      <c r="C25">
        <v>8</v>
      </c>
      <c r="D25" s="1">
        <v>0.83333333333333337</v>
      </c>
      <c r="H25" t="s">
        <v>107</v>
      </c>
    </row>
    <row r="26" spans="2:11" x14ac:dyDescent="0.25">
      <c r="B26" t="s">
        <v>81</v>
      </c>
      <c r="C26">
        <v>10</v>
      </c>
      <c r="D26" s="1">
        <v>0.75</v>
      </c>
      <c r="H26" t="s">
        <v>108</v>
      </c>
      <c r="I26">
        <v>4</v>
      </c>
      <c r="J26" t="s">
        <v>106</v>
      </c>
    </row>
    <row r="27" spans="2:11" x14ac:dyDescent="0.25">
      <c r="B27" t="s">
        <v>82</v>
      </c>
      <c r="C27">
        <v>10</v>
      </c>
      <c r="D27" s="1">
        <v>0.83333333333333337</v>
      </c>
    </row>
    <row r="30" spans="2:11" x14ac:dyDescent="0.25">
      <c r="B30" t="s">
        <v>83</v>
      </c>
      <c r="C30" t="s">
        <v>66</v>
      </c>
      <c r="D30" t="s">
        <v>33</v>
      </c>
    </row>
    <row r="31" spans="2:11" x14ac:dyDescent="0.25">
      <c r="B31" t="s">
        <v>51</v>
      </c>
      <c r="C31">
        <v>1</v>
      </c>
      <c r="D31" s="1">
        <v>0.5</v>
      </c>
    </row>
    <row r="32" spans="2:11" x14ac:dyDescent="0.25">
      <c r="B32" t="s">
        <v>70</v>
      </c>
      <c r="C32">
        <v>2</v>
      </c>
      <c r="D32" s="1">
        <v>0.5</v>
      </c>
    </row>
    <row r="33" spans="2:5" x14ac:dyDescent="0.25">
      <c r="B33" t="s">
        <v>48</v>
      </c>
      <c r="C33">
        <v>2</v>
      </c>
      <c r="D33" s="1">
        <v>0.75</v>
      </c>
    </row>
    <row r="34" spans="2:5" x14ac:dyDescent="0.25">
      <c r="B34" t="s">
        <v>74</v>
      </c>
      <c r="C34">
        <v>4</v>
      </c>
      <c r="D34" s="1">
        <v>0.5</v>
      </c>
    </row>
    <row r="35" spans="2:5" x14ac:dyDescent="0.25">
      <c r="B35" t="s">
        <v>75</v>
      </c>
      <c r="C35">
        <v>4</v>
      </c>
      <c r="D35" s="1">
        <v>0.75</v>
      </c>
    </row>
    <row r="36" spans="2:5" x14ac:dyDescent="0.25">
      <c r="B36" t="s">
        <v>76</v>
      </c>
      <c r="C36">
        <v>6</v>
      </c>
      <c r="D36" s="1">
        <v>0.66666666666666663</v>
      </c>
    </row>
    <row r="37" spans="2:5" x14ac:dyDescent="0.25">
      <c r="D37" s="1"/>
    </row>
    <row r="39" spans="2:5" x14ac:dyDescent="0.25">
      <c r="B39" t="s">
        <v>46</v>
      </c>
      <c r="C39" t="s">
        <v>49</v>
      </c>
      <c r="D39" t="s">
        <v>23</v>
      </c>
      <c r="E39" t="s">
        <v>45</v>
      </c>
    </row>
    <row r="40" spans="2:5" x14ac:dyDescent="0.25">
      <c r="B40">
        <v>1</v>
      </c>
      <c r="C40">
        <v>1</v>
      </c>
      <c r="D40">
        <v>0.8</v>
      </c>
      <c r="E40">
        <v>0</v>
      </c>
    </row>
    <row r="41" spans="2:5" x14ac:dyDescent="0.25">
      <c r="B41">
        <v>2</v>
      </c>
      <c r="C41">
        <v>2</v>
      </c>
      <c r="D41">
        <v>1.6</v>
      </c>
      <c r="E41">
        <v>1</v>
      </c>
    </row>
    <row r="42" spans="2:5" x14ac:dyDescent="0.25">
      <c r="B42">
        <v>3</v>
      </c>
      <c r="C42">
        <v>3</v>
      </c>
      <c r="D42">
        <v>3.2</v>
      </c>
    </row>
    <row r="43" spans="2:5" x14ac:dyDescent="0.25">
      <c r="B43">
        <v>4</v>
      </c>
      <c r="C43">
        <v>4</v>
      </c>
    </row>
    <row r="44" spans="2:5" x14ac:dyDescent="0.25">
      <c r="B44">
        <v>5</v>
      </c>
    </row>
    <row r="45" spans="2:5" x14ac:dyDescent="0.25">
      <c r="B45">
        <v>6</v>
      </c>
    </row>
    <row r="46" spans="2:5" x14ac:dyDescent="0.25">
      <c r="B46">
        <v>7</v>
      </c>
    </row>
    <row r="47" spans="2:5" x14ac:dyDescent="0.25">
      <c r="B47">
        <v>8</v>
      </c>
    </row>
    <row r="48" spans="2:5" x14ac:dyDescent="0.25">
      <c r="B48">
        <v>9</v>
      </c>
    </row>
    <row r="51" spans="2:5" x14ac:dyDescent="0.25">
      <c r="B51" t="s">
        <v>84</v>
      </c>
      <c r="D51" t="s">
        <v>85</v>
      </c>
      <c r="E51" t="s">
        <v>86</v>
      </c>
    </row>
    <row r="52" spans="2:5" x14ac:dyDescent="0.25">
      <c r="B52" t="s">
        <v>99</v>
      </c>
      <c r="C52" t="s">
        <v>14</v>
      </c>
      <c r="D52">
        <v>1</v>
      </c>
      <c r="E52" s="14">
        <v>0.5</v>
      </c>
    </row>
    <row r="53" spans="2:5" x14ac:dyDescent="0.25">
      <c r="B53" t="s">
        <v>98</v>
      </c>
      <c r="C53" t="s">
        <v>15</v>
      </c>
      <c r="D53">
        <v>2</v>
      </c>
      <c r="E53" s="14">
        <v>0.5</v>
      </c>
    </row>
    <row r="54" spans="2:5" x14ac:dyDescent="0.25">
      <c r="B54" t="s">
        <v>97</v>
      </c>
      <c r="C54" t="s">
        <v>16</v>
      </c>
      <c r="D54">
        <v>4</v>
      </c>
      <c r="E54" s="14">
        <v>0.5</v>
      </c>
    </row>
    <row r="60" spans="2:5" x14ac:dyDescent="0.25">
      <c r="B60" t="s">
        <v>87</v>
      </c>
    </row>
    <row r="61" spans="2:5" x14ac:dyDescent="0.25">
      <c r="B61" t="s">
        <v>6</v>
      </c>
      <c r="C61">
        <v>20</v>
      </c>
    </row>
    <row r="62" spans="2:5" x14ac:dyDescent="0.25">
      <c r="B62" t="s">
        <v>8</v>
      </c>
      <c r="C62">
        <v>14</v>
      </c>
    </row>
    <row r="63" spans="2:5" x14ac:dyDescent="0.25">
      <c r="B63" t="s">
        <v>88</v>
      </c>
      <c r="C63">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5</vt:i4>
      </vt:variant>
    </vt:vector>
  </HeadingPairs>
  <TitlesOfParts>
    <vt:vector size="5" baseType="lpstr">
      <vt:lpstr>Introduction</vt:lpstr>
      <vt:lpstr>Main</vt:lpstr>
      <vt:lpstr>Formulas</vt:lpstr>
      <vt:lpstr>Basis</vt:lpstr>
      <vt:lpstr>Basis_HE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gjermund</dc:creator>
  <cp:lastModifiedBy>gjermund</cp:lastModifiedBy>
  <dcterms:created xsi:type="dcterms:W3CDTF">2019-05-23T09:27:05Z</dcterms:created>
  <dcterms:modified xsi:type="dcterms:W3CDTF">2019-10-21T17:22:39Z</dcterms:modified>
</cp:coreProperties>
</file>